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bnatal\Documents\"/>
    </mc:Choice>
  </mc:AlternateContent>
  <xr:revisionPtr revIDLastSave="0" documentId="13_ncr:1_{AB1BD60E-0210-45A7-86A4-3D0631799A40}" xr6:coauthVersionLast="47" xr6:coauthVersionMax="47" xr10:uidLastSave="{00000000-0000-0000-0000-000000000000}"/>
  <bookViews>
    <workbookView xWindow="28680" yWindow="-120" windowWidth="29040" windowHeight="15720" xr2:uid="{08EE72FC-2C69-4637-9B0C-3D62DA5FC542}"/>
  </bookViews>
  <sheets>
    <sheet name="compound interes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5" i="2" l="1"/>
  <c r="O44" i="2"/>
  <c r="O29" i="2"/>
  <c r="O14" i="2"/>
  <c r="B22" i="2"/>
  <c r="B39" i="2"/>
  <c r="L94" i="2" s="1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36" i="2"/>
  <c r="E37" i="2"/>
  <c r="E38" i="2"/>
  <c r="E39" i="2"/>
  <c r="E40" i="2"/>
  <c r="E41" i="2"/>
  <c r="E42" i="2"/>
  <c r="E43" i="2"/>
  <c r="E44" i="2"/>
  <c r="E35" i="2"/>
  <c r="J34" i="2"/>
  <c r="F34" i="2"/>
  <c r="E29" i="2"/>
  <c r="D20" i="2"/>
  <c r="D21" i="2" s="1"/>
  <c r="D22" i="2" s="1"/>
  <c r="D23" i="2" s="1"/>
  <c r="D24" i="2" s="1"/>
  <c r="D25" i="2" s="1"/>
  <c r="D26" i="2" s="1"/>
  <c r="D27" i="2" s="1"/>
  <c r="D28" i="2" s="1"/>
  <c r="D29" i="2" s="1"/>
  <c r="J19" i="2"/>
  <c r="F19" i="2"/>
  <c r="E14" i="2"/>
  <c r="E10" i="2"/>
  <c r="E11" i="2"/>
  <c r="E12" i="2"/>
  <c r="E13" i="2"/>
  <c r="D5" i="2"/>
  <c r="D6" i="2" s="1"/>
  <c r="D7" i="2" s="1"/>
  <c r="D8" i="2" s="1"/>
  <c r="D9" i="2" s="1"/>
  <c r="D10" i="2" s="1"/>
  <c r="D11" i="2" s="1"/>
  <c r="D12" i="2" s="1"/>
  <c r="D13" i="2" s="1"/>
  <c r="D14" i="2" s="1"/>
  <c r="F4" i="2"/>
  <c r="J4" i="2"/>
  <c r="G4" i="2" s="1"/>
  <c r="L14" i="2" l="1"/>
  <c r="O15" i="2" s="1"/>
  <c r="L29" i="2"/>
  <c r="O30" i="2" s="1"/>
  <c r="F35" i="2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E28" i="2"/>
  <c r="E27" i="2"/>
  <c r="E26" i="2"/>
  <c r="E25" i="2"/>
  <c r="E24" i="2"/>
  <c r="E23" i="2"/>
  <c r="G34" i="2"/>
  <c r="H34" i="2" s="1"/>
  <c r="I34" i="2" s="1"/>
  <c r="E22" i="2"/>
  <c r="E21" i="2"/>
  <c r="G19" i="2"/>
  <c r="H19" i="2" s="1"/>
  <c r="I19" i="2" s="1"/>
  <c r="E20" i="2"/>
  <c r="F20" i="2" s="1"/>
  <c r="H4" i="2"/>
  <c r="E5" i="2"/>
  <c r="F5" i="2" s="1"/>
  <c r="E8" i="2"/>
  <c r="E9" i="2"/>
  <c r="F21" i="2" l="1"/>
  <c r="F22" i="2" s="1"/>
  <c r="F23" i="2" s="1"/>
  <c r="F24" i="2" s="1"/>
  <c r="F25" i="2" s="1"/>
  <c r="F26" i="2" s="1"/>
  <c r="F27" i="2" s="1"/>
  <c r="F28" i="2" s="1"/>
  <c r="F29" i="2" s="1"/>
  <c r="J35" i="2"/>
  <c r="G35" i="2" s="1"/>
  <c r="H35" i="2" s="1"/>
  <c r="I35" i="2" s="1"/>
  <c r="J20" i="2"/>
  <c r="G20" i="2" s="1"/>
  <c r="H20" i="2" s="1"/>
  <c r="E7" i="2"/>
  <c r="E6" i="2"/>
  <c r="F6" i="2"/>
  <c r="F7" i="2" s="1"/>
  <c r="F8" i="2" s="1"/>
  <c r="F9" i="2" s="1"/>
  <c r="F10" i="2" s="1"/>
  <c r="F11" i="2" s="1"/>
  <c r="F12" i="2" s="1"/>
  <c r="F13" i="2" s="1"/>
  <c r="F14" i="2" s="1"/>
  <c r="J21" i="2" l="1"/>
  <c r="I20" i="2"/>
  <c r="J36" i="2"/>
  <c r="G36" i="2" l="1"/>
  <c r="H36" i="2" s="1"/>
  <c r="I36" i="2" s="1"/>
  <c r="G21" i="2"/>
  <c r="H21" i="2" s="1"/>
  <c r="I4" i="2"/>
  <c r="J37" i="2" l="1"/>
  <c r="J22" i="2"/>
  <c r="G22" i="2" s="1"/>
  <c r="I21" i="2"/>
  <c r="J5" i="2"/>
  <c r="G5" i="2" s="1"/>
  <c r="G37" i="2" l="1"/>
  <c r="H37" i="2" s="1"/>
  <c r="I37" i="2" s="1"/>
  <c r="H22" i="2"/>
  <c r="I22" i="2" s="1"/>
  <c r="H5" i="2"/>
  <c r="I5" i="2" s="1"/>
  <c r="J38" i="2" l="1"/>
  <c r="J23" i="2"/>
  <c r="J6" i="2"/>
  <c r="G6" i="2" s="1"/>
  <c r="H6" i="2" s="1"/>
  <c r="I6" i="2" s="1"/>
  <c r="G38" i="2" l="1"/>
  <c r="H38" i="2" s="1"/>
  <c r="G23" i="2"/>
  <c r="H23" i="2" s="1"/>
  <c r="I23" i="2" s="1"/>
  <c r="J7" i="2"/>
  <c r="G7" i="2" s="1"/>
  <c r="H7" i="2" s="1"/>
  <c r="I7" i="2" s="1"/>
  <c r="J39" i="2" l="1"/>
  <c r="I38" i="2"/>
  <c r="J8" i="2"/>
  <c r="G8" i="2" s="1"/>
  <c r="H8" i="2" s="1"/>
  <c r="J9" i="2" s="1"/>
  <c r="J24" i="2"/>
  <c r="G24" i="2" s="1"/>
  <c r="H24" i="2" s="1"/>
  <c r="I24" i="2" s="1"/>
  <c r="G39" i="2" l="1"/>
  <c r="H39" i="2" s="1"/>
  <c r="J25" i="2"/>
  <c r="G9" i="2"/>
  <c r="H9" i="2" s="1"/>
  <c r="J10" i="2" s="1"/>
  <c r="I8" i="2"/>
  <c r="I39" i="2" l="1"/>
  <c r="J40" i="2"/>
  <c r="G40" i="2" s="1"/>
  <c r="G25" i="2"/>
  <c r="H25" i="2" s="1"/>
  <c r="I25" i="2" s="1"/>
  <c r="G10" i="2"/>
  <c r="H10" i="2" s="1"/>
  <c r="J11" i="2" s="1"/>
  <c r="I9" i="2"/>
  <c r="H40" i="2" l="1"/>
  <c r="J41" i="2" s="1"/>
  <c r="J26" i="2"/>
  <c r="G11" i="2"/>
  <c r="H11" i="2" s="1"/>
  <c r="I10" i="2"/>
  <c r="G41" i="2" l="1"/>
  <c r="H41" i="2" s="1"/>
  <c r="J42" i="2" s="1"/>
  <c r="I40" i="2"/>
  <c r="G26" i="2"/>
  <c r="H26" i="2" s="1"/>
  <c r="I26" i="2" s="1"/>
  <c r="I11" i="2"/>
  <c r="J12" i="2"/>
  <c r="G42" i="2" l="1"/>
  <c r="H42" i="2" s="1"/>
  <c r="J43" i="2" s="1"/>
  <c r="I41" i="2"/>
  <c r="J27" i="2"/>
  <c r="G12" i="2"/>
  <c r="H12" i="2" s="1"/>
  <c r="I12" i="2" s="1"/>
  <c r="G43" i="2" l="1"/>
  <c r="H43" i="2" s="1"/>
  <c r="J44" i="2" s="1"/>
  <c r="I42" i="2"/>
  <c r="G27" i="2"/>
  <c r="H27" i="2" s="1"/>
  <c r="I27" i="2" s="1"/>
  <c r="J13" i="2"/>
  <c r="G44" i="2" l="1"/>
  <c r="H44" i="2" s="1"/>
  <c r="J45" i="2" s="1"/>
  <c r="I43" i="2"/>
  <c r="J28" i="2"/>
  <c r="G13" i="2"/>
  <c r="H13" i="2" s="1"/>
  <c r="I13" i="2" s="1"/>
  <c r="G45" i="2" l="1"/>
  <c r="H45" i="2" s="1"/>
  <c r="I44" i="2"/>
  <c r="G28" i="2"/>
  <c r="H28" i="2" s="1"/>
  <c r="I28" i="2" s="1"/>
  <c r="J14" i="2"/>
  <c r="L15" i="2" s="1"/>
  <c r="G14" i="2" l="1"/>
  <c r="H14" i="2" s="1"/>
  <c r="I14" i="2" s="1"/>
  <c r="I45" i="2"/>
  <c r="J46" i="2"/>
  <c r="J29" i="2"/>
  <c r="G29" i="2" l="1"/>
  <c r="H29" i="2" s="1"/>
  <c r="I29" i="2" s="1"/>
  <c r="L30" i="2"/>
  <c r="G46" i="2"/>
  <c r="H46" i="2" s="1"/>
  <c r="I46" i="2" l="1"/>
  <c r="J47" i="2"/>
  <c r="G47" i="2" l="1"/>
  <c r="H47" i="2" s="1"/>
  <c r="I47" i="2" s="1"/>
  <c r="J48" i="2" l="1"/>
  <c r="G48" i="2" s="1"/>
  <c r="H48" i="2" s="1"/>
  <c r="J49" i="2" s="1"/>
  <c r="G49" i="2" s="1"/>
  <c r="H49" i="2" s="1"/>
  <c r="J50" i="2" s="1"/>
  <c r="G50" i="2" s="1"/>
  <c r="H50" i="2" s="1"/>
  <c r="J51" i="2" s="1"/>
  <c r="G51" i="2" s="1"/>
  <c r="I48" i="2" l="1"/>
  <c r="I49" i="2" s="1"/>
  <c r="I50" i="2" s="1"/>
  <c r="H51" i="2"/>
  <c r="J52" i="2" s="1"/>
  <c r="G52" i="2" s="1"/>
  <c r="I51" i="2" l="1"/>
  <c r="H52" i="2"/>
  <c r="I52" i="2" l="1"/>
  <c r="J53" i="2"/>
  <c r="G53" i="2" l="1"/>
  <c r="H53" i="2" s="1"/>
  <c r="I53" i="2" l="1"/>
  <c r="J54" i="2"/>
  <c r="G54" i="2" s="1"/>
  <c r="H54" i="2" s="1"/>
  <c r="I54" i="2" s="1"/>
  <c r="J55" i="2" l="1"/>
  <c r="G55" i="2" s="1"/>
  <c r="H55" i="2" s="1"/>
  <c r="J56" i="2" l="1"/>
  <c r="G56" i="2" s="1"/>
  <c r="H56" i="2" s="1"/>
  <c r="J57" i="2" s="1"/>
  <c r="G57" i="2" s="1"/>
  <c r="H57" i="2" s="1"/>
  <c r="J58" i="2" s="1"/>
  <c r="G58" i="2" s="1"/>
  <c r="I55" i="2"/>
  <c r="I56" i="2" l="1"/>
  <c r="I57" i="2" s="1"/>
  <c r="H58" i="2"/>
  <c r="J59" i="2" l="1"/>
  <c r="G59" i="2" s="1"/>
  <c r="I58" i="2"/>
  <c r="H59" i="2" l="1"/>
  <c r="J60" i="2" l="1"/>
  <c r="G60" i="2" s="1"/>
  <c r="I59" i="2"/>
  <c r="H60" i="2" l="1"/>
  <c r="I60" i="2" s="1"/>
  <c r="J61" i="2" l="1"/>
  <c r="G61" i="2" s="1"/>
  <c r="H61" i="2" l="1"/>
  <c r="I61" i="2" s="1"/>
  <c r="J62" i="2" l="1"/>
  <c r="G62" i="2" s="1"/>
  <c r="H62" i="2" l="1"/>
  <c r="I62" i="2" s="1"/>
  <c r="J63" i="2" l="1"/>
  <c r="G63" i="2" s="1"/>
  <c r="H63" i="2" s="1"/>
  <c r="J64" i="2" l="1"/>
  <c r="G64" i="2" s="1"/>
  <c r="H64" i="2" s="1"/>
  <c r="J65" i="2" s="1"/>
  <c r="G65" i="2" s="1"/>
  <c r="I63" i="2"/>
  <c r="I64" i="2" l="1"/>
  <c r="H65" i="2"/>
  <c r="J66" i="2" s="1"/>
  <c r="G66" i="2" s="1"/>
  <c r="I65" i="2" l="1"/>
  <c r="H66" i="2"/>
  <c r="J67" i="2" s="1"/>
  <c r="G67" i="2" s="1"/>
  <c r="I66" i="2" l="1"/>
  <c r="H67" i="2"/>
  <c r="J68" i="2" s="1"/>
  <c r="G68" i="2" s="1"/>
  <c r="I67" i="2" l="1"/>
  <c r="H68" i="2" l="1"/>
  <c r="J69" i="2" s="1"/>
  <c r="G69" i="2" s="1"/>
  <c r="I68" i="2" l="1"/>
  <c r="H69" i="2" l="1"/>
  <c r="J70" i="2" s="1"/>
  <c r="G70" i="2" s="1"/>
  <c r="I69" i="2" l="1"/>
  <c r="H70" i="2" l="1"/>
  <c r="J71" i="2" s="1"/>
  <c r="G71" i="2" s="1"/>
  <c r="I70" i="2" l="1"/>
  <c r="H71" i="2" l="1"/>
  <c r="J72" i="2" s="1"/>
  <c r="G72" i="2" s="1"/>
  <c r="H72" i="2" l="1"/>
  <c r="J73" i="2" s="1"/>
  <c r="G73" i="2" s="1"/>
  <c r="I71" i="2"/>
  <c r="I72" i="2" l="1"/>
  <c r="H73" i="2"/>
  <c r="I73" i="2" l="1"/>
  <c r="J74" i="2"/>
  <c r="G74" i="2" s="1"/>
  <c r="H74" i="2" l="1"/>
  <c r="I74" i="2" s="1"/>
  <c r="J75" i="2" l="1"/>
  <c r="G75" i="2" s="1"/>
  <c r="H75" i="2" l="1"/>
  <c r="I75" i="2" s="1"/>
  <c r="J76" i="2" l="1"/>
  <c r="G76" i="2" s="1"/>
  <c r="H76" i="2" l="1"/>
  <c r="I76" i="2" s="1"/>
  <c r="J77" i="2" l="1"/>
  <c r="G77" i="2" s="1"/>
  <c r="H77" i="2" l="1"/>
  <c r="I77" i="2" s="1"/>
  <c r="J78" i="2" l="1"/>
  <c r="G78" i="2" s="1"/>
  <c r="H78" i="2" l="1"/>
  <c r="I78" i="2" s="1"/>
  <c r="J79" i="2" l="1"/>
  <c r="G79" i="2" s="1"/>
  <c r="H79" i="2" s="1"/>
  <c r="J80" i="2" l="1"/>
  <c r="G80" i="2" s="1"/>
  <c r="H80" i="2" s="1"/>
  <c r="I79" i="2"/>
  <c r="I80" i="2" l="1"/>
  <c r="J81" i="2"/>
  <c r="G81" i="2" s="1"/>
  <c r="H81" i="2" s="1"/>
  <c r="I81" i="2" l="1"/>
  <c r="J82" i="2"/>
  <c r="G82" i="2" s="1"/>
  <c r="H82" i="2" s="1"/>
  <c r="I82" i="2" s="1"/>
  <c r="J83" i="2" l="1"/>
  <c r="G83" i="2" s="1"/>
  <c r="H83" i="2" l="1"/>
  <c r="I83" i="2" s="1"/>
  <c r="J84" i="2" l="1"/>
  <c r="G84" i="2" s="1"/>
  <c r="H84" i="2" l="1"/>
  <c r="I84" i="2" s="1"/>
  <c r="J85" i="2" l="1"/>
  <c r="G85" i="2" l="1"/>
  <c r="H85" i="2" s="1"/>
  <c r="J86" i="2" l="1"/>
  <c r="I85" i="2"/>
  <c r="G86" i="2" l="1"/>
  <c r="H86" i="2" s="1"/>
  <c r="I86" i="2" l="1"/>
  <c r="J87" i="2"/>
  <c r="G87" i="2" s="1"/>
  <c r="H87" i="2" s="1"/>
  <c r="J88" i="2" s="1"/>
  <c r="G88" i="2" s="1"/>
  <c r="I87" i="2" l="1"/>
  <c r="H88" i="2"/>
  <c r="I88" i="2" l="1"/>
  <c r="J89" i="2"/>
  <c r="G89" i="2" s="1"/>
  <c r="H89" i="2" l="1"/>
  <c r="I89" i="2" s="1"/>
  <c r="J90" i="2" l="1"/>
  <c r="G90" i="2" s="1"/>
  <c r="H90" i="2" s="1"/>
  <c r="J91" i="2" s="1"/>
  <c r="G91" i="2" s="1"/>
  <c r="I90" i="2" l="1"/>
  <c r="H91" i="2"/>
  <c r="I91" i="2" l="1"/>
  <c r="J92" i="2"/>
  <c r="G92" i="2" s="1"/>
  <c r="H92" i="2" s="1"/>
  <c r="I92" i="2" l="1"/>
  <c r="J93" i="2"/>
  <c r="G93" i="2" l="1"/>
  <c r="H93" i="2" s="1"/>
  <c r="J94" i="2" l="1"/>
  <c r="I93" i="2"/>
  <c r="G94" i="2" l="1"/>
  <c r="H94" i="2" s="1"/>
  <c r="I94" i="2" s="1"/>
  <c r="L95" i="2"/>
</calcChain>
</file>

<file path=xl/sharedStrings.xml><?xml version="1.0" encoding="utf-8"?>
<sst xmlns="http://schemas.openxmlformats.org/spreadsheetml/2006/main" count="68" uniqueCount="30">
  <si>
    <t>year</t>
  </si>
  <si>
    <t>capital</t>
  </si>
  <si>
    <t>aportacion</t>
  </si>
  <si>
    <t>aport acum</t>
  </si>
  <si>
    <t>aportacion anual</t>
  </si>
  <si>
    <t>rentab bruta</t>
  </si>
  <si>
    <t>tasa interes anual</t>
  </si>
  <si>
    <t>rentab neta</t>
  </si>
  <si>
    <t>rentab acum</t>
  </si>
  <si>
    <t>capital inicial</t>
  </si>
  <si>
    <t>retencion</t>
  </si>
  <si>
    <t>https://finantres.com/calculadora-interes-compuesto/</t>
  </si>
  <si>
    <t>frecuencia de capitalizacion de intereses:</t>
  </si>
  <si>
    <t>compuesto anual</t>
  </si>
  <si>
    <t>aportacion mensual</t>
  </si>
  <si>
    <t>year-month</t>
  </si>
  <si>
    <t>↓mensualizada→</t>
  </si>
  <si>
    <t>compuesto mensual</t>
  </si>
  <si>
    <t>n = N° de veces que el interés se capitaliza por año</t>
  </si>
  <si>
    <t>t = Cantidad de años</t>
  </si>
  <si>
    <t>A = aportación</t>
  </si>
  <si>
    <t>s = periodicidad de la aportación</t>
  </si>
  <si>
    <t>Valor futuro del capital inicial =</t>
  </si>
  <si>
    <r>
      <t>C</t>
    </r>
    <r>
      <rPr>
        <vertAlign val="subscript"/>
        <sz val="11"/>
        <color theme="1"/>
        <rFont val="Aptos Narrow"/>
        <family val="2"/>
        <scheme val="minor"/>
      </rPr>
      <t>i</t>
    </r>
    <r>
      <rPr>
        <sz val="11"/>
        <color theme="1"/>
        <rFont val="Aptos Narrow"/>
        <family val="2"/>
        <scheme val="minor"/>
      </rPr>
      <t xml:space="preserve"> = Principal o capital inicial invertido</t>
    </r>
  </si>
  <si>
    <t>i = Tasa de interés anual</t>
  </si>
  <si>
    <t>Calculo tabular</t>
  </si>
  <si>
    <t>Calculo Excel</t>
  </si>
  <si>
    <t>Calculo formulado</t>
  </si>
  <si>
    <t>n=12→capitalización mensual; n=1→capitalización anual</t>
  </si>
  <si>
    <t>s=4→trimestral; s=1→anual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</si>
</sst>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3" formatCode="_-* #,##0.00_-;\-* #,##0.00_-;_-* &quot;-&quot;??_-;_-@_-"/>
    <numFmt numFmtId="165" formatCode="_-* #,##0_-;\-* #,##0_-;_-* &quot;-&quot;??_-;_-@_-"/>
    <numFmt numFmtId="166" formatCode="_-* #,##0.00\ _€_-;\-* #,##0.00\ _€_-;_-* &quot;-&quot;??\ _€_-;_-@_-"/>
    <numFmt numFmtId="168" formatCode="0.00000000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b/>
      <i/>
      <sz val="11"/>
      <color rgb="FF00B050"/>
      <name val="Aptos Narrow"/>
      <family val="2"/>
      <scheme val="minor"/>
    </font>
    <font>
      <b/>
      <i/>
      <sz val="1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17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0" fontId="0" fillId="0" borderId="0" xfId="0" applyNumberFormat="1"/>
    <xf numFmtId="17" fontId="0" fillId="0" borderId="1" xfId="0" applyNumberFormat="1" applyBorder="1"/>
    <xf numFmtId="166" fontId="0" fillId="0" borderId="0" xfId="0" applyNumberFormat="1"/>
    <xf numFmtId="8" fontId="0" fillId="0" borderId="0" xfId="0" applyNumberFormat="1"/>
    <xf numFmtId="9" fontId="0" fillId="0" borderId="0" xfId="0" applyNumberFormat="1"/>
    <xf numFmtId="43" fontId="2" fillId="0" borderId="0" xfId="1" applyNumberFormat="1" applyFont="1"/>
    <xf numFmtId="0" fontId="3" fillId="0" borderId="0" xfId="0" applyFont="1"/>
    <xf numFmtId="0" fontId="0" fillId="0" borderId="0" xfId="0" applyAlignment="1">
      <alignment horizontal="right"/>
    </xf>
    <xf numFmtId="165" fontId="0" fillId="0" borderId="1" xfId="1" applyNumberFormat="1" applyFont="1" applyBorder="1"/>
    <xf numFmtId="43" fontId="2" fillId="0" borderId="1" xfId="1" applyNumberFormat="1" applyFont="1" applyBorder="1"/>
    <xf numFmtId="0" fontId="4" fillId="0" borderId="0" xfId="0" applyFont="1"/>
    <xf numFmtId="0" fontId="2" fillId="0" borderId="0" xfId="1" applyNumberFormat="1" applyFont="1" applyAlignment="1">
      <alignment horizontal="right"/>
    </xf>
    <xf numFmtId="168" fontId="0" fillId="0" borderId="0" xfId="0" applyNumberFormat="1"/>
    <xf numFmtId="0" fontId="0" fillId="2" borderId="0" xfId="0" applyFill="1"/>
    <xf numFmtId="0" fontId="0" fillId="0" borderId="2" xfId="0" applyBorder="1" applyAlignment="1">
      <alignment horizontal="left"/>
    </xf>
    <xf numFmtId="165" fontId="0" fillId="0" borderId="3" xfId="1" applyNumberFormat="1" applyFont="1" applyBorder="1"/>
    <xf numFmtId="0" fontId="0" fillId="0" borderId="4" xfId="0" applyBorder="1" applyAlignment="1">
      <alignment horizontal="left"/>
    </xf>
    <xf numFmtId="9" fontId="0" fillId="0" borderId="5" xfId="0" applyNumberFormat="1" applyBorder="1"/>
    <xf numFmtId="0" fontId="0" fillId="0" borderId="5" xfId="0" applyBorder="1"/>
    <xf numFmtId="0" fontId="0" fillId="0" borderId="4" xfId="0" applyBorder="1" applyAlignment="1">
      <alignment horizontal="right"/>
    </xf>
    <xf numFmtId="0" fontId="0" fillId="0" borderId="4" xfId="0" applyBorder="1"/>
    <xf numFmtId="43" fontId="0" fillId="0" borderId="5" xfId="1" applyNumberFormat="1" applyFont="1" applyBorder="1"/>
    <xf numFmtId="0" fontId="0" fillId="0" borderId="6" xfId="0" applyBorder="1"/>
    <xf numFmtId="0" fontId="0" fillId="0" borderId="7" xfId="0" applyBorder="1"/>
    <xf numFmtId="165" fontId="0" fillId="0" borderId="5" xfId="1" applyNumberFormat="1" applyFont="1" applyBorder="1"/>
    <xf numFmtId="168" fontId="0" fillId="0" borderId="7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1993899</xdr:colOff>
      <xdr:row>25</xdr:row>
      <xdr:rowOff>79374</xdr:rowOff>
    </xdr:from>
    <xdr:to>
      <xdr:col>13</xdr:col>
      <xdr:colOff>4526367</xdr:colOff>
      <xdr:row>29</xdr:row>
      <xdr:rowOff>149292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B23F5A8-ECF6-1288-66EB-75F1EB3806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662"/>
        <a:stretch>
          <a:fillRect/>
        </a:stretch>
      </xdr:blipFill>
      <xdr:spPr>
        <a:xfrm>
          <a:off x="11785599" y="4698999"/>
          <a:ext cx="2532468" cy="822393"/>
        </a:xfrm>
        <a:prstGeom prst="rect">
          <a:avLst/>
        </a:prstGeom>
      </xdr:spPr>
    </xdr:pic>
    <xdr:clientData/>
  </xdr:twoCellAnchor>
  <xdr:twoCellAnchor editAs="oneCell">
    <xdr:from>
      <xdr:col>13</xdr:col>
      <xdr:colOff>1946274</xdr:colOff>
      <xdr:row>10</xdr:row>
      <xdr:rowOff>66674</xdr:rowOff>
    </xdr:from>
    <xdr:to>
      <xdr:col>13</xdr:col>
      <xdr:colOff>3111500</xdr:colOff>
      <xdr:row>14</xdr:row>
      <xdr:rowOff>130242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606D45D-4B71-480D-854C-EA5FFD16E4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662" r="50220"/>
        <a:stretch>
          <a:fillRect/>
        </a:stretch>
      </xdr:blipFill>
      <xdr:spPr>
        <a:xfrm>
          <a:off x="11737974" y="1904999"/>
          <a:ext cx="1165226" cy="825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0D7F2-D55F-4580-8BE0-7C9AEE256339}">
  <dimension ref="A1:R106"/>
  <sheetViews>
    <sheetView tabSelected="1" workbookViewId="0">
      <selection activeCell="D6" sqref="D6"/>
    </sheetView>
  </sheetViews>
  <sheetFormatPr baseColWidth="10" defaultRowHeight="14.5" x14ac:dyDescent="0.35"/>
  <cols>
    <col min="1" max="1" width="18.90625" customWidth="1"/>
    <col min="4" max="4" width="13.90625" bestFit="1" customWidth="1"/>
    <col min="5" max="6" width="11" bestFit="1" customWidth="1"/>
    <col min="7" max="7" width="11.36328125" bestFit="1" customWidth="1"/>
    <col min="8" max="8" width="10.54296875" bestFit="1" customWidth="1"/>
    <col min="9" max="9" width="11.6328125" bestFit="1" customWidth="1"/>
    <col min="10" max="10" width="10" bestFit="1" customWidth="1"/>
    <col min="11" max="11" width="3.6328125" customWidth="1"/>
    <col min="12" max="12" width="12.7265625" customWidth="1"/>
    <col min="13" max="13" width="3.6328125" customWidth="1"/>
    <col min="14" max="14" width="69" bestFit="1" customWidth="1"/>
    <col min="15" max="16" width="11.36328125" bestFit="1" customWidth="1"/>
  </cols>
  <sheetData>
    <row r="1" spans="1:18" x14ac:dyDescent="0.35">
      <c r="D1" s="17" t="s">
        <v>25</v>
      </c>
      <c r="E1" s="17"/>
      <c r="F1" s="17"/>
      <c r="G1" s="17"/>
      <c r="H1" s="17"/>
      <c r="I1" s="17"/>
      <c r="J1" s="17"/>
      <c r="L1" s="17" t="s">
        <v>26</v>
      </c>
      <c r="N1" s="17" t="s">
        <v>27</v>
      </c>
      <c r="O1" s="17"/>
    </row>
    <row r="2" spans="1:18" x14ac:dyDescent="0.35">
      <c r="P2" s="4"/>
      <c r="R2" s="3"/>
    </row>
    <row r="3" spans="1:18" ht="16.5" x14ac:dyDescent="0.45">
      <c r="A3" s="14" t="s">
        <v>12</v>
      </c>
      <c r="D3" t="s">
        <v>0</v>
      </c>
      <c r="E3" t="s">
        <v>2</v>
      </c>
      <c r="F3" t="s">
        <v>3</v>
      </c>
      <c r="G3" t="s">
        <v>5</v>
      </c>
      <c r="H3" t="s">
        <v>7</v>
      </c>
      <c r="I3" t="s">
        <v>8</v>
      </c>
      <c r="J3" t="s">
        <v>1</v>
      </c>
      <c r="N3" s="18" t="s">
        <v>23</v>
      </c>
      <c r="O3" s="19">
        <v>20000</v>
      </c>
    </row>
    <row r="4" spans="1:18" x14ac:dyDescent="0.35">
      <c r="A4" s="10" t="s">
        <v>13</v>
      </c>
      <c r="D4">
        <v>0</v>
      </c>
      <c r="E4" s="2"/>
      <c r="F4" s="2">
        <f>E4</f>
        <v>0</v>
      </c>
      <c r="G4" s="2">
        <f>J4*$B$8</f>
        <v>1000</v>
      </c>
      <c r="H4" s="2">
        <f>G4-($B$9*G4)</f>
        <v>1000</v>
      </c>
      <c r="I4" s="2">
        <f>H4</f>
        <v>1000</v>
      </c>
      <c r="J4" s="2">
        <f>B6</f>
        <v>20000</v>
      </c>
      <c r="N4" s="20" t="s">
        <v>24</v>
      </c>
      <c r="O4" s="21">
        <v>0.05</v>
      </c>
    </row>
    <row r="5" spans="1:18" x14ac:dyDescent="0.35">
      <c r="D5">
        <f>D4+1</f>
        <v>1</v>
      </c>
      <c r="E5" s="2">
        <f>$B$7</f>
        <v>0</v>
      </c>
      <c r="F5" s="2">
        <f>E5+F4</f>
        <v>0</v>
      </c>
      <c r="G5" s="2">
        <f>J5*$B$8</f>
        <v>1050</v>
      </c>
      <c r="H5" s="2">
        <f>G5-($B$9*G5)</f>
        <v>1050</v>
      </c>
      <c r="I5" s="2">
        <f>I4+H5</f>
        <v>2050</v>
      </c>
      <c r="J5" s="2">
        <f>J4+H4+E5</f>
        <v>21000</v>
      </c>
      <c r="N5" s="20" t="s">
        <v>18</v>
      </c>
      <c r="O5" s="22">
        <v>1</v>
      </c>
    </row>
    <row r="6" spans="1:18" x14ac:dyDescent="0.35">
      <c r="A6" t="s">
        <v>9</v>
      </c>
      <c r="B6" s="2">
        <v>20000</v>
      </c>
      <c r="D6">
        <f t="shared" ref="D6:D9" si="0">D5+1</f>
        <v>2</v>
      </c>
      <c r="E6" s="2">
        <f>$B$7</f>
        <v>0</v>
      </c>
      <c r="F6" s="2">
        <f t="shared" ref="F6:F9" si="1">E6+F5</f>
        <v>0</v>
      </c>
      <c r="G6" s="2">
        <f>J6*$B$8</f>
        <v>1102.5</v>
      </c>
      <c r="H6" s="2">
        <f>G6-($B$9*G6)</f>
        <v>1102.5</v>
      </c>
      <c r="I6" s="2">
        <f t="shared" ref="I6:I9" si="2">I5+H6</f>
        <v>3152.5</v>
      </c>
      <c r="J6" s="2">
        <f>J5+H5+E6</f>
        <v>22050</v>
      </c>
      <c r="N6" s="20" t="s">
        <v>19</v>
      </c>
      <c r="O6" s="22">
        <v>10</v>
      </c>
    </row>
    <row r="7" spans="1:18" x14ac:dyDescent="0.35">
      <c r="A7" t="s">
        <v>4</v>
      </c>
      <c r="B7" s="2">
        <v>0</v>
      </c>
      <c r="D7">
        <f t="shared" si="0"/>
        <v>3</v>
      </c>
      <c r="E7" s="2">
        <f>$B$7</f>
        <v>0</v>
      </c>
      <c r="F7" s="2">
        <f t="shared" si="1"/>
        <v>0</v>
      </c>
      <c r="G7" s="2">
        <f>J7*$B$8</f>
        <v>1157.625</v>
      </c>
      <c r="H7" s="2">
        <f>G7-($B$9*G7)</f>
        <v>1157.625</v>
      </c>
      <c r="I7" s="2">
        <f t="shared" si="2"/>
        <v>4310.125</v>
      </c>
      <c r="J7" s="2">
        <f t="shared" ref="J7:J8" si="3">J6+H6+E7</f>
        <v>23152.5</v>
      </c>
      <c r="N7" s="23" t="s">
        <v>28</v>
      </c>
      <c r="O7" s="22"/>
      <c r="R7" s="3"/>
    </row>
    <row r="8" spans="1:18" x14ac:dyDescent="0.35">
      <c r="A8" t="s">
        <v>6</v>
      </c>
      <c r="B8" s="4">
        <v>0.05</v>
      </c>
      <c r="D8">
        <f t="shared" si="0"/>
        <v>4</v>
      </c>
      <c r="E8" s="2">
        <f>$B$7</f>
        <v>0</v>
      </c>
      <c r="F8" s="2">
        <f t="shared" si="1"/>
        <v>0</v>
      </c>
      <c r="G8" s="2">
        <f>J8*$B$8</f>
        <v>1215.5062500000001</v>
      </c>
      <c r="H8" s="2">
        <f>G8-($B$9*G8)</f>
        <v>1215.5062500000001</v>
      </c>
      <c r="I8" s="2">
        <f t="shared" si="2"/>
        <v>5525.6312500000004</v>
      </c>
      <c r="J8" s="2">
        <f t="shared" si="3"/>
        <v>24310.125</v>
      </c>
      <c r="N8" s="24"/>
      <c r="O8" s="22"/>
    </row>
    <row r="9" spans="1:18" x14ac:dyDescent="0.35">
      <c r="A9" t="s">
        <v>10</v>
      </c>
      <c r="B9" s="8">
        <v>0</v>
      </c>
      <c r="D9">
        <f t="shared" si="0"/>
        <v>5</v>
      </c>
      <c r="E9" s="2">
        <f>$B$7</f>
        <v>0</v>
      </c>
      <c r="F9" s="2">
        <f t="shared" si="1"/>
        <v>0</v>
      </c>
      <c r="G9" s="2">
        <f>J9*$B$8</f>
        <v>1276.2815625000001</v>
      </c>
      <c r="H9" s="2">
        <f>G9-($B$9*G9)</f>
        <v>1276.2815625000001</v>
      </c>
      <c r="I9" s="2">
        <f t="shared" si="2"/>
        <v>6801.9128125000007</v>
      </c>
      <c r="J9" s="2">
        <f>J8+H8+E9</f>
        <v>25525.631249999999</v>
      </c>
      <c r="N9" s="24"/>
      <c r="O9" s="22"/>
    </row>
    <row r="10" spans="1:18" x14ac:dyDescent="0.35">
      <c r="D10">
        <f t="shared" ref="D10:D14" si="4">D9+1</f>
        <v>6</v>
      </c>
      <c r="E10" s="2">
        <f>$B$7</f>
        <v>0</v>
      </c>
      <c r="F10" s="2">
        <f t="shared" ref="F10:F14" si="5">E10+F9</f>
        <v>0</v>
      </c>
      <c r="G10" s="2">
        <f>J10*$B$8</f>
        <v>1340.095640625</v>
      </c>
      <c r="H10" s="2">
        <f>G10-($B$9*G10)</f>
        <v>1340.095640625</v>
      </c>
      <c r="I10" s="2">
        <f t="shared" ref="I10:I14" si="6">I9+H10</f>
        <v>8142.0084531250004</v>
      </c>
      <c r="J10" s="2">
        <f t="shared" ref="J10:J13" si="7">J9+H9+E10</f>
        <v>26801.912812499999</v>
      </c>
      <c r="N10" s="24"/>
      <c r="O10" s="22"/>
    </row>
    <row r="11" spans="1:18" x14ac:dyDescent="0.35">
      <c r="D11">
        <f t="shared" si="4"/>
        <v>7</v>
      </c>
      <c r="E11" s="2">
        <f>$B$7</f>
        <v>0</v>
      </c>
      <c r="F11" s="2">
        <f t="shared" si="5"/>
        <v>0</v>
      </c>
      <c r="G11" s="2">
        <f>J11*$B$8</f>
        <v>1407.10042265625</v>
      </c>
      <c r="H11" s="2">
        <f>G11-($B$9*G11)</f>
        <v>1407.10042265625</v>
      </c>
      <c r="I11" s="2">
        <f t="shared" si="6"/>
        <v>9549.1088757812504</v>
      </c>
      <c r="J11" s="2">
        <f t="shared" si="7"/>
        <v>28142.008453125</v>
      </c>
      <c r="N11" s="24"/>
      <c r="O11" s="22"/>
    </row>
    <row r="12" spans="1:18" x14ac:dyDescent="0.35">
      <c r="D12">
        <f t="shared" si="4"/>
        <v>8</v>
      </c>
      <c r="E12" s="2">
        <f>$B$7</f>
        <v>0</v>
      </c>
      <c r="F12" s="2">
        <f t="shared" si="5"/>
        <v>0</v>
      </c>
      <c r="G12" s="2">
        <f>J12*$B$8</f>
        <v>1477.4554437890627</v>
      </c>
      <c r="H12" s="2">
        <f>G12-($B$9*G12)</f>
        <v>1477.4554437890627</v>
      </c>
      <c r="I12" s="2">
        <f t="shared" si="6"/>
        <v>11026.564319570312</v>
      </c>
      <c r="J12" s="2">
        <f t="shared" si="7"/>
        <v>29549.10887578125</v>
      </c>
      <c r="N12" s="24"/>
      <c r="O12" s="22"/>
    </row>
    <row r="13" spans="1:18" x14ac:dyDescent="0.35">
      <c r="D13">
        <f t="shared" si="4"/>
        <v>9</v>
      </c>
      <c r="E13" s="2">
        <f>$B$7</f>
        <v>0</v>
      </c>
      <c r="F13" s="2">
        <f t="shared" si="5"/>
        <v>0</v>
      </c>
      <c r="G13" s="2">
        <f>J13*$B$8</f>
        <v>1551.3282159785158</v>
      </c>
      <c r="H13" s="2">
        <f>G13-($B$9*G13)</f>
        <v>1551.3282159785158</v>
      </c>
      <c r="I13" s="9">
        <f t="shared" si="6"/>
        <v>12577.892535548828</v>
      </c>
      <c r="J13" s="2">
        <f t="shared" si="7"/>
        <v>31026.564319570312</v>
      </c>
      <c r="N13" s="24"/>
      <c r="O13" s="22"/>
    </row>
    <row r="14" spans="1:18" ht="17.5" x14ac:dyDescent="0.45">
      <c r="D14">
        <f t="shared" si="4"/>
        <v>10</v>
      </c>
      <c r="E14" s="2">
        <f>$B$7</f>
        <v>0</v>
      </c>
      <c r="F14" s="2">
        <f t="shared" si="5"/>
        <v>0</v>
      </c>
      <c r="G14" s="2">
        <f>J14*$B$8</f>
        <v>1628.8946267774415</v>
      </c>
      <c r="H14" s="2">
        <f>G14-($B$9*G14)</f>
        <v>1628.8946267774415</v>
      </c>
      <c r="I14" s="2">
        <f t="shared" si="6"/>
        <v>14206.787162326269</v>
      </c>
      <c r="J14" s="9">
        <f>J13+H13+E14</f>
        <v>32577.892535548828</v>
      </c>
      <c r="L14" s="7">
        <f>FV(B8,COUNT(D4:D13),0,-B6)</f>
        <v>32577.892535548832</v>
      </c>
      <c r="N14" s="24" t="s">
        <v>22</v>
      </c>
      <c r="O14" s="25">
        <f>O3*((1+(O4/O5))^(O5*O6))</f>
        <v>32577.892535548832</v>
      </c>
    </row>
    <row r="15" spans="1:18" x14ac:dyDescent="0.35">
      <c r="J15" s="15" t="s">
        <v>11</v>
      </c>
      <c r="L15" t="b">
        <f>L14=J14</f>
        <v>1</v>
      </c>
      <c r="N15" s="26"/>
      <c r="O15" s="27" t="b">
        <f>O14=L14</f>
        <v>1</v>
      </c>
    </row>
    <row r="18" spans="1:16" ht="16.5" x14ac:dyDescent="0.45">
      <c r="A18" s="14" t="s">
        <v>12</v>
      </c>
      <c r="D18" t="s">
        <v>0</v>
      </c>
      <c r="E18" t="s">
        <v>2</v>
      </c>
      <c r="F18" t="s">
        <v>3</v>
      </c>
      <c r="G18" t="s">
        <v>5</v>
      </c>
      <c r="H18" t="s">
        <v>7</v>
      </c>
      <c r="I18" t="s">
        <v>8</v>
      </c>
      <c r="J18" t="s">
        <v>1</v>
      </c>
      <c r="N18" s="18" t="s">
        <v>23</v>
      </c>
      <c r="O18" s="19">
        <v>20000</v>
      </c>
    </row>
    <row r="19" spans="1:16" x14ac:dyDescent="0.35">
      <c r="A19" s="10" t="s">
        <v>13</v>
      </c>
      <c r="D19">
        <v>0</v>
      </c>
      <c r="E19" s="2"/>
      <c r="F19" s="2">
        <f>E19</f>
        <v>0</v>
      </c>
      <c r="G19" s="2">
        <f>J19*$B$23</f>
        <v>1000</v>
      </c>
      <c r="H19" s="2">
        <f>G19-($B$24*G19)</f>
        <v>1000</v>
      </c>
      <c r="I19" s="2">
        <f>H19</f>
        <v>1000</v>
      </c>
      <c r="J19" s="2">
        <f>B21</f>
        <v>20000</v>
      </c>
      <c r="N19" s="20" t="s">
        <v>24</v>
      </c>
      <c r="O19" s="21">
        <v>0.05</v>
      </c>
    </row>
    <row r="20" spans="1:16" x14ac:dyDescent="0.35">
      <c r="D20">
        <f>D19+1</f>
        <v>1</v>
      </c>
      <c r="E20" s="2">
        <f>$B$22</f>
        <v>2400</v>
      </c>
      <c r="F20" s="2">
        <f>E20+F19</f>
        <v>2400</v>
      </c>
      <c r="G20" s="2">
        <f>J20*$B$23</f>
        <v>1170</v>
      </c>
      <c r="H20" s="2">
        <f>G20-($B$24*G20)</f>
        <v>1170</v>
      </c>
      <c r="I20" s="2">
        <f>I19+H20</f>
        <v>2170</v>
      </c>
      <c r="J20" s="2">
        <f>J19+H19+E20</f>
        <v>23400</v>
      </c>
      <c r="N20" s="20" t="s">
        <v>18</v>
      </c>
      <c r="O20" s="22">
        <v>1</v>
      </c>
    </row>
    <row r="21" spans="1:16" x14ac:dyDescent="0.35">
      <c r="A21" t="s">
        <v>9</v>
      </c>
      <c r="B21" s="2">
        <v>20000</v>
      </c>
      <c r="D21">
        <f t="shared" ref="D21:D29" si="8">D20+1</f>
        <v>2</v>
      </c>
      <c r="E21" s="2">
        <f>$B$22</f>
        <v>2400</v>
      </c>
      <c r="F21" s="2">
        <f t="shared" ref="F21:F29" si="9">E21+F20</f>
        <v>4800</v>
      </c>
      <c r="G21" s="2">
        <f>J21*$B$23</f>
        <v>1348.5</v>
      </c>
      <c r="H21" s="2">
        <f>G21-($B$24*G21)</f>
        <v>1348.5</v>
      </c>
      <c r="I21" s="2">
        <f t="shared" ref="I21:I29" si="10">I20+H21</f>
        <v>3518.5</v>
      </c>
      <c r="J21" s="2">
        <f t="shared" ref="J21:J29" si="11">J20+H20+E21</f>
        <v>26970</v>
      </c>
      <c r="N21" s="20" t="s">
        <v>19</v>
      </c>
      <c r="O21" s="22">
        <v>10</v>
      </c>
    </row>
    <row r="22" spans="1:16" x14ac:dyDescent="0.35">
      <c r="A22" t="s">
        <v>4</v>
      </c>
      <c r="B22" s="2">
        <f>200*12</f>
        <v>2400</v>
      </c>
      <c r="D22">
        <f t="shared" si="8"/>
        <v>3</v>
      </c>
      <c r="E22" s="2">
        <f>$B$22</f>
        <v>2400</v>
      </c>
      <c r="F22" s="2">
        <f t="shared" si="9"/>
        <v>7200</v>
      </c>
      <c r="G22" s="2">
        <f>J22*$B$23</f>
        <v>1535.9250000000002</v>
      </c>
      <c r="H22" s="2">
        <f>G22-($B$24*G22)</f>
        <v>1535.9250000000002</v>
      </c>
      <c r="I22" s="2">
        <f t="shared" si="10"/>
        <v>5054.4250000000002</v>
      </c>
      <c r="J22" s="2">
        <f t="shared" si="11"/>
        <v>30718.5</v>
      </c>
      <c r="N22" s="20" t="s">
        <v>20</v>
      </c>
      <c r="O22" s="28">
        <v>2400</v>
      </c>
    </row>
    <row r="23" spans="1:16" x14ac:dyDescent="0.35">
      <c r="A23" t="s">
        <v>6</v>
      </c>
      <c r="B23" s="4">
        <v>0.05</v>
      </c>
      <c r="D23">
        <f t="shared" si="8"/>
        <v>4</v>
      </c>
      <c r="E23" s="2">
        <f>$B$22</f>
        <v>2400</v>
      </c>
      <c r="F23" s="2">
        <f t="shared" si="9"/>
        <v>9600</v>
      </c>
      <c r="G23" s="2">
        <f>J23*$B$23</f>
        <v>1732.7212500000003</v>
      </c>
      <c r="H23" s="2">
        <f>G23-($B$24*G23)</f>
        <v>1732.7212500000003</v>
      </c>
      <c r="I23" s="2">
        <f t="shared" si="10"/>
        <v>6787.1462500000007</v>
      </c>
      <c r="J23" s="2">
        <f t="shared" si="11"/>
        <v>34654.425000000003</v>
      </c>
      <c r="N23" s="20" t="s">
        <v>21</v>
      </c>
      <c r="O23" s="22">
        <v>1</v>
      </c>
    </row>
    <row r="24" spans="1:16" x14ac:dyDescent="0.35">
      <c r="A24" t="s">
        <v>10</v>
      </c>
      <c r="B24" s="8">
        <v>0</v>
      </c>
      <c r="D24">
        <f t="shared" si="8"/>
        <v>5</v>
      </c>
      <c r="E24" s="2">
        <f>$B$22</f>
        <v>2400</v>
      </c>
      <c r="F24" s="2">
        <f t="shared" si="9"/>
        <v>12000</v>
      </c>
      <c r="G24" s="2">
        <f>J24*$B$23</f>
        <v>1939.3573125000003</v>
      </c>
      <c r="H24" s="2">
        <f>G24-($B$24*G24)</f>
        <v>1939.3573125000003</v>
      </c>
      <c r="I24" s="2">
        <f t="shared" si="10"/>
        <v>8726.5035625000019</v>
      </c>
      <c r="J24" s="2">
        <f t="shared" si="11"/>
        <v>38787.146250000005</v>
      </c>
      <c r="N24" s="23" t="s">
        <v>28</v>
      </c>
      <c r="O24" s="22"/>
    </row>
    <row r="25" spans="1:16" x14ac:dyDescent="0.35">
      <c r="D25">
        <f t="shared" si="8"/>
        <v>6</v>
      </c>
      <c r="E25" s="2">
        <f>$B$22</f>
        <v>2400</v>
      </c>
      <c r="F25" s="2">
        <f t="shared" si="9"/>
        <v>14400</v>
      </c>
      <c r="G25" s="2">
        <f>J25*$B$23</f>
        <v>2156.3251781250001</v>
      </c>
      <c r="H25" s="2">
        <f>G25-($B$24*G25)</f>
        <v>2156.3251781250001</v>
      </c>
      <c r="I25" s="2">
        <f t="shared" si="10"/>
        <v>10882.828740625002</v>
      </c>
      <c r="J25" s="2">
        <f t="shared" si="11"/>
        <v>43126.503562500002</v>
      </c>
      <c r="N25" s="23" t="s">
        <v>29</v>
      </c>
      <c r="O25" s="22"/>
    </row>
    <row r="26" spans="1:16" x14ac:dyDescent="0.35">
      <c r="D26">
        <f t="shared" si="8"/>
        <v>7</v>
      </c>
      <c r="E26" s="2">
        <f>$B$22</f>
        <v>2400</v>
      </c>
      <c r="F26" s="2">
        <f t="shared" si="9"/>
        <v>16800</v>
      </c>
      <c r="G26" s="2">
        <f>J26*$B$23</f>
        <v>2384.14143703125</v>
      </c>
      <c r="H26" s="2">
        <f>G26-($B$24*G26)</f>
        <v>2384.14143703125</v>
      </c>
      <c r="I26" s="2">
        <f t="shared" si="10"/>
        <v>13266.970177656252</v>
      </c>
      <c r="J26" s="2">
        <f t="shared" si="11"/>
        <v>47682.828740625002</v>
      </c>
      <c r="N26" s="24"/>
      <c r="O26" s="22"/>
    </row>
    <row r="27" spans="1:16" x14ac:dyDescent="0.35">
      <c r="D27">
        <f t="shared" si="8"/>
        <v>8</v>
      </c>
      <c r="E27" s="2">
        <f>$B$22</f>
        <v>2400</v>
      </c>
      <c r="F27" s="2">
        <f t="shared" si="9"/>
        <v>19200</v>
      </c>
      <c r="G27" s="2">
        <f>J27*$B$23</f>
        <v>2623.3485088828129</v>
      </c>
      <c r="H27" s="2">
        <f>G27-($B$24*G27)</f>
        <v>2623.3485088828129</v>
      </c>
      <c r="I27" s="2">
        <f t="shared" si="10"/>
        <v>15890.318686539065</v>
      </c>
      <c r="J27" s="2">
        <f t="shared" si="11"/>
        <v>52466.970177656251</v>
      </c>
      <c r="N27" s="24"/>
      <c r="O27" s="22"/>
    </row>
    <row r="28" spans="1:16" x14ac:dyDescent="0.35">
      <c r="D28">
        <f t="shared" si="8"/>
        <v>9</v>
      </c>
      <c r="E28" s="2">
        <f>$B$22</f>
        <v>2400</v>
      </c>
      <c r="F28" s="2">
        <f t="shared" si="9"/>
        <v>21600</v>
      </c>
      <c r="G28" s="2">
        <f>J28*$B$23</f>
        <v>2874.5159343269534</v>
      </c>
      <c r="H28" s="2">
        <f>G28-($B$24*G28)</f>
        <v>2874.5159343269534</v>
      </c>
      <c r="I28" s="9">
        <f t="shared" si="10"/>
        <v>18764.834620866019</v>
      </c>
      <c r="J28" s="2">
        <f t="shared" si="11"/>
        <v>57490.31868653906</v>
      </c>
      <c r="N28" s="24"/>
      <c r="O28" s="22"/>
    </row>
    <row r="29" spans="1:16" ht="16.5" x14ac:dyDescent="0.35">
      <c r="D29">
        <f t="shared" si="8"/>
        <v>10</v>
      </c>
      <c r="E29" s="2">
        <f>$B$22</f>
        <v>2400</v>
      </c>
      <c r="F29" s="2">
        <f t="shared" si="9"/>
        <v>24000</v>
      </c>
      <c r="G29" s="2">
        <f>J29*$B$23</f>
        <v>3138.2417310433011</v>
      </c>
      <c r="H29" s="2">
        <f>G29-($B$24*G29)</f>
        <v>3138.2417310433011</v>
      </c>
      <c r="I29" s="2">
        <f t="shared" si="10"/>
        <v>21903.07635190932</v>
      </c>
      <c r="J29" s="9">
        <f t="shared" si="11"/>
        <v>62764.834620866015</v>
      </c>
      <c r="L29" s="7">
        <f>FV(B23,COUNT(D19:D28),-B22,-B21)</f>
        <v>62764.834620866022</v>
      </c>
      <c r="N29" s="24" t="s">
        <v>22</v>
      </c>
      <c r="O29" s="25">
        <f>(O18*((1+(O19/O20))^(O20*O21)))+(O22*((((1+(O19/O20))^(O20*O21))-1)/(((1+(O19/O20))^(O20/O23))-1)))</f>
        <v>62764.834620866</v>
      </c>
      <c r="P29" s="6"/>
    </row>
    <row r="30" spans="1:16" x14ac:dyDescent="0.35">
      <c r="L30" t="b">
        <f>L29=J29</f>
        <v>1</v>
      </c>
      <c r="N30" s="26"/>
      <c r="O30" s="27" t="b">
        <f>O29=L29</f>
        <v>1</v>
      </c>
    </row>
    <row r="33" spans="1:15" ht="16.5" x14ac:dyDescent="0.45">
      <c r="A33" s="14" t="s">
        <v>12</v>
      </c>
      <c r="D33" t="s">
        <v>15</v>
      </c>
      <c r="E33" t="s">
        <v>2</v>
      </c>
      <c r="F33" t="s">
        <v>3</v>
      </c>
      <c r="G33" t="s">
        <v>5</v>
      </c>
      <c r="H33" t="s">
        <v>7</v>
      </c>
      <c r="I33" t="s">
        <v>8</v>
      </c>
      <c r="J33" t="s">
        <v>1</v>
      </c>
      <c r="N33" s="18" t="s">
        <v>23</v>
      </c>
      <c r="O33" s="19">
        <v>20000</v>
      </c>
    </row>
    <row r="34" spans="1:15" x14ac:dyDescent="0.35">
      <c r="A34" s="10" t="s">
        <v>17</v>
      </c>
      <c r="D34">
        <v>0</v>
      </c>
      <c r="E34" s="2"/>
      <c r="F34" s="2">
        <f>E34</f>
        <v>0</v>
      </c>
      <c r="G34" s="2">
        <f>J34*$B$39</f>
        <v>83.333333333333329</v>
      </c>
      <c r="H34" s="2">
        <f>G34-($B$40*G34)</f>
        <v>83.333333333333329</v>
      </c>
      <c r="I34" s="2">
        <f>H34</f>
        <v>83.333333333333329</v>
      </c>
      <c r="J34" s="2">
        <f>B36</f>
        <v>20000</v>
      </c>
      <c r="N34" s="20" t="s">
        <v>24</v>
      </c>
      <c r="O34" s="21">
        <v>0.05</v>
      </c>
    </row>
    <row r="35" spans="1:15" x14ac:dyDescent="0.35">
      <c r="D35" s="1">
        <v>45658</v>
      </c>
      <c r="E35" s="2">
        <f>$B$37</f>
        <v>200</v>
      </c>
      <c r="F35" s="2">
        <f>E35+F34</f>
        <v>200</v>
      </c>
      <c r="G35" s="2">
        <f>J35*$B$39</f>
        <v>84.513888888888886</v>
      </c>
      <c r="H35" s="2">
        <f>G35-($B$40*G35)</f>
        <v>84.513888888888886</v>
      </c>
      <c r="I35" s="2">
        <f>I34+H35</f>
        <v>167.84722222222223</v>
      </c>
      <c r="J35" s="2">
        <f>J34+H34+E35</f>
        <v>20283.333333333332</v>
      </c>
      <c r="N35" s="20" t="s">
        <v>18</v>
      </c>
      <c r="O35" s="22">
        <v>12</v>
      </c>
    </row>
    <row r="36" spans="1:15" x14ac:dyDescent="0.35">
      <c r="A36" t="s">
        <v>9</v>
      </c>
      <c r="B36" s="2">
        <v>20000</v>
      </c>
      <c r="D36" s="1">
        <v>45689</v>
      </c>
      <c r="E36" s="2">
        <f t="shared" ref="E36:E94" si="12">$B$37</f>
        <v>200</v>
      </c>
      <c r="F36" s="2">
        <f t="shared" ref="F36:F42" si="13">E36+F35</f>
        <v>400</v>
      </c>
      <c r="G36" s="2">
        <f>J36*$B$39</f>
        <v>85.699363425925924</v>
      </c>
      <c r="H36" s="2">
        <f>G36-($B$40*G36)</f>
        <v>85.699363425925924</v>
      </c>
      <c r="I36" s="2">
        <f t="shared" ref="I36:I42" si="14">I35+H36</f>
        <v>253.54658564814815</v>
      </c>
      <c r="J36" s="2">
        <f t="shared" ref="J36:J42" si="15">J35+H35+E36</f>
        <v>20567.847222222223</v>
      </c>
      <c r="N36" s="20" t="s">
        <v>19</v>
      </c>
      <c r="O36" s="22">
        <v>5</v>
      </c>
    </row>
    <row r="37" spans="1:15" x14ac:dyDescent="0.35">
      <c r="A37" t="s">
        <v>14</v>
      </c>
      <c r="B37" s="2">
        <v>200</v>
      </c>
      <c r="D37" s="1">
        <v>45717</v>
      </c>
      <c r="E37" s="2">
        <f t="shared" si="12"/>
        <v>200</v>
      </c>
      <c r="F37" s="2">
        <f t="shared" si="13"/>
        <v>600</v>
      </c>
      <c r="G37" s="2">
        <f>J37*$B$39</f>
        <v>86.889777440200618</v>
      </c>
      <c r="H37" s="2">
        <f>G37-($B$40*G37)</f>
        <v>86.889777440200618</v>
      </c>
      <c r="I37" s="2">
        <f t="shared" si="14"/>
        <v>340.4363630883488</v>
      </c>
      <c r="J37" s="2">
        <f t="shared" si="15"/>
        <v>20853.54658564815</v>
      </c>
      <c r="N37" s="20" t="s">
        <v>20</v>
      </c>
      <c r="O37" s="28">
        <v>200</v>
      </c>
    </row>
    <row r="38" spans="1:15" x14ac:dyDescent="0.35">
      <c r="A38" t="s">
        <v>6</v>
      </c>
      <c r="B38" s="4">
        <v>0.05</v>
      </c>
      <c r="D38" s="1">
        <v>45748</v>
      </c>
      <c r="E38" s="2">
        <f t="shared" si="12"/>
        <v>200</v>
      </c>
      <c r="F38" s="2">
        <f t="shared" si="13"/>
        <v>800</v>
      </c>
      <c r="G38" s="2">
        <f>J38*$B$39</f>
        <v>88.085151512868123</v>
      </c>
      <c r="H38" s="2">
        <f>G38-($B$40*G38)</f>
        <v>88.085151512868123</v>
      </c>
      <c r="I38" s="2">
        <f t="shared" si="14"/>
        <v>428.52151460121695</v>
      </c>
      <c r="J38" s="2">
        <f t="shared" si="15"/>
        <v>21140.436363088349</v>
      </c>
      <c r="N38" s="20" t="s">
        <v>21</v>
      </c>
      <c r="O38" s="22">
        <v>12</v>
      </c>
    </row>
    <row r="39" spans="1:15" x14ac:dyDescent="0.35">
      <c r="A39" s="11" t="s">
        <v>16</v>
      </c>
      <c r="B39">
        <f>B38/12</f>
        <v>4.1666666666666666E-3</v>
      </c>
      <c r="D39" s="1">
        <v>45778</v>
      </c>
      <c r="E39" s="2">
        <f t="shared" si="12"/>
        <v>200</v>
      </c>
      <c r="F39" s="2">
        <f t="shared" si="13"/>
        <v>1000</v>
      </c>
      <c r="G39" s="2">
        <f>J39*$B$39</f>
        <v>89.2855063108384</v>
      </c>
      <c r="H39" s="2">
        <f>G39-($B$40*G39)</f>
        <v>89.2855063108384</v>
      </c>
      <c r="I39" s="2">
        <f t="shared" si="14"/>
        <v>517.80702091205535</v>
      </c>
      <c r="J39" s="2">
        <f t="shared" si="15"/>
        <v>21428.521514601216</v>
      </c>
      <c r="N39" s="23" t="s">
        <v>28</v>
      </c>
      <c r="O39" s="22"/>
    </row>
    <row r="40" spans="1:15" x14ac:dyDescent="0.35">
      <c r="A40" t="s">
        <v>10</v>
      </c>
      <c r="B40" s="8">
        <v>0</v>
      </c>
      <c r="D40" s="1">
        <v>45809</v>
      </c>
      <c r="E40" s="2">
        <f t="shared" si="12"/>
        <v>200</v>
      </c>
      <c r="F40" s="2">
        <f t="shared" si="13"/>
        <v>1200</v>
      </c>
      <c r="G40" s="2">
        <f>J40*$B$39</f>
        <v>90.490862587133563</v>
      </c>
      <c r="H40" s="2">
        <f>G40-($B$40*G40)</f>
        <v>90.490862587133563</v>
      </c>
      <c r="I40" s="2">
        <f t="shared" si="14"/>
        <v>608.29788349918886</v>
      </c>
      <c r="J40" s="2">
        <f t="shared" si="15"/>
        <v>21717.807020912056</v>
      </c>
      <c r="N40" s="23" t="s">
        <v>29</v>
      </c>
      <c r="O40" s="22"/>
    </row>
    <row r="41" spans="1:15" x14ac:dyDescent="0.35">
      <c r="D41" s="1">
        <v>45839</v>
      </c>
      <c r="E41" s="2">
        <f t="shared" si="12"/>
        <v>200</v>
      </c>
      <c r="F41" s="2">
        <f t="shared" si="13"/>
        <v>1400</v>
      </c>
      <c r="G41" s="2">
        <f>J41*$B$39</f>
        <v>91.701241181246615</v>
      </c>
      <c r="H41" s="2">
        <f>G41-($B$40*G41)</f>
        <v>91.701241181246615</v>
      </c>
      <c r="I41" s="2">
        <f t="shared" si="14"/>
        <v>699.99912468043544</v>
      </c>
      <c r="J41" s="2">
        <f t="shared" si="15"/>
        <v>22008.297883499188</v>
      </c>
      <c r="N41" s="24"/>
      <c r="O41" s="22"/>
    </row>
    <row r="42" spans="1:15" x14ac:dyDescent="0.35">
      <c r="D42" s="1">
        <v>45870</v>
      </c>
      <c r="E42" s="2">
        <f t="shared" si="12"/>
        <v>200</v>
      </c>
      <c r="F42" s="2">
        <f t="shared" si="13"/>
        <v>1600</v>
      </c>
      <c r="G42" s="2">
        <f>J42*$B$39</f>
        <v>92.916663019501812</v>
      </c>
      <c r="H42" s="2">
        <f>G42-($B$40*G42)</f>
        <v>92.916663019501812</v>
      </c>
      <c r="I42" s="2">
        <f t="shared" si="14"/>
        <v>792.91578769993725</v>
      </c>
      <c r="J42" s="2">
        <f t="shared" si="15"/>
        <v>22299.999124680435</v>
      </c>
      <c r="N42" s="24"/>
      <c r="O42" s="22"/>
    </row>
    <row r="43" spans="1:15" x14ac:dyDescent="0.35">
      <c r="D43" s="1">
        <v>45901</v>
      </c>
      <c r="E43" s="2">
        <f t="shared" si="12"/>
        <v>200</v>
      </c>
      <c r="F43" s="2">
        <f t="shared" ref="F43:F94" si="16">E43+F42</f>
        <v>1800</v>
      </c>
      <c r="G43" s="2">
        <f>J43*$B$39</f>
        <v>94.137149115416406</v>
      </c>
      <c r="H43" s="2">
        <f>G43-($B$40*G43)</f>
        <v>94.137149115416406</v>
      </c>
      <c r="I43" s="2">
        <f t="shared" ref="I43:I94" si="17">I42+H43</f>
        <v>887.05293681535363</v>
      </c>
      <c r="J43" s="2">
        <f t="shared" ref="J43:J94" si="18">J42+H42+E43</f>
        <v>22592.915787699938</v>
      </c>
      <c r="N43" s="24"/>
      <c r="O43" s="22"/>
    </row>
    <row r="44" spans="1:15" x14ac:dyDescent="0.35">
      <c r="D44" s="1">
        <v>45931</v>
      </c>
      <c r="E44" s="2">
        <f t="shared" si="12"/>
        <v>200</v>
      </c>
      <c r="F44" s="2">
        <f t="shared" si="16"/>
        <v>2000</v>
      </c>
      <c r="G44" s="2">
        <f>J44*$B$39</f>
        <v>95.362720570063971</v>
      </c>
      <c r="H44" s="2">
        <f>G44-($B$40*G44)</f>
        <v>95.362720570063971</v>
      </c>
      <c r="I44" s="2">
        <f t="shared" si="17"/>
        <v>982.4156573854176</v>
      </c>
      <c r="J44" s="2">
        <f t="shared" si="18"/>
        <v>22887.052936815355</v>
      </c>
      <c r="N44" s="24" t="s">
        <v>22</v>
      </c>
      <c r="O44" s="25">
        <f>(O33*((1+(O34/O35))^(O35*O36)))+(O37*((((1+(O34/O35))^(O35*O36))-1)/(((1+(O34/O35))^(O35/O38))-1)))</f>
        <v>39268.390138239003</v>
      </c>
    </row>
    <row r="45" spans="1:15" x14ac:dyDescent="0.35">
      <c r="D45" s="1">
        <v>45962</v>
      </c>
      <c r="E45" s="2">
        <f t="shared" si="12"/>
        <v>200</v>
      </c>
      <c r="F45" s="2">
        <f t="shared" si="16"/>
        <v>2200</v>
      </c>
      <c r="G45" s="2">
        <f>J45*$B$39</f>
        <v>96.593398572439241</v>
      </c>
      <c r="H45" s="2">
        <f>G45-($B$40*G45)</f>
        <v>96.593398572439241</v>
      </c>
      <c r="I45" s="9">
        <f t="shared" si="17"/>
        <v>1079.0090559578568</v>
      </c>
      <c r="J45" s="2">
        <f t="shared" si="18"/>
        <v>23182.41565738542</v>
      </c>
      <c r="N45" s="26"/>
      <c r="O45" s="29">
        <f>O44/J94</f>
        <v>1.0000000000000029</v>
      </c>
    </row>
    <row r="46" spans="1:15" x14ac:dyDescent="0.35">
      <c r="D46" s="5">
        <v>45992</v>
      </c>
      <c r="E46" s="12">
        <f t="shared" si="12"/>
        <v>200</v>
      </c>
      <c r="F46" s="12">
        <f t="shared" si="16"/>
        <v>2400</v>
      </c>
      <c r="G46" s="12">
        <f>J46*$B$39</f>
        <v>97.82920439982442</v>
      </c>
      <c r="H46" s="12">
        <f>G46-($B$40*G46)</f>
        <v>97.82920439982442</v>
      </c>
      <c r="I46" s="12">
        <f t="shared" si="17"/>
        <v>1176.8382603576813</v>
      </c>
      <c r="J46" s="13">
        <f t="shared" si="18"/>
        <v>23479.00905595786</v>
      </c>
    </row>
    <row r="47" spans="1:15" x14ac:dyDescent="0.35">
      <c r="D47" s="1">
        <v>46023</v>
      </c>
      <c r="E47" s="2">
        <f t="shared" si="12"/>
        <v>200</v>
      </c>
      <c r="F47" s="2">
        <f t="shared" si="16"/>
        <v>2600</v>
      </c>
      <c r="G47" s="2">
        <f>J47*$B$39</f>
        <v>99.070159418157004</v>
      </c>
      <c r="H47" s="2">
        <f>G47-($B$40*G47)</f>
        <v>99.070159418157004</v>
      </c>
      <c r="I47" s="2">
        <f t="shared" si="17"/>
        <v>1275.9084197758384</v>
      </c>
      <c r="J47" s="2">
        <f t="shared" si="18"/>
        <v>23776.838260357683</v>
      </c>
    </row>
    <row r="48" spans="1:15" x14ac:dyDescent="0.35">
      <c r="D48" s="1">
        <v>46054</v>
      </c>
      <c r="E48" s="2">
        <f t="shared" si="12"/>
        <v>200</v>
      </c>
      <c r="F48" s="2">
        <f t="shared" si="16"/>
        <v>2800</v>
      </c>
      <c r="G48" s="2">
        <f>J48*$B$39</f>
        <v>100.31628508239933</v>
      </c>
      <c r="H48" s="2">
        <f>G48-($B$40*G48)</f>
        <v>100.31628508239933</v>
      </c>
      <c r="I48" s="2">
        <f t="shared" si="17"/>
        <v>1376.2247048582378</v>
      </c>
      <c r="J48" s="2">
        <f t="shared" si="18"/>
        <v>24075.908419775838</v>
      </c>
    </row>
    <row r="49" spans="4:10" x14ac:dyDescent="0.35">
      <c r="D49" s="1">
        <v>46082</v>
      </c>
      <c r="E49" s="2">
        <f t="shared" si="12"/>
        <v>200</v>
      </c>
      <c r="F49" s="2">
        <f t="shared" si="16"/>
        <v>3000</v>
      </c>
      <c r="G49" s="2">
        <f>J49*$B$39</f>
        <v>101.56760293690932</v>
      </c>
      <c r="H49" s="2">
        <f>G49-($B$40*G49)</f>
        <v>101.56760293690932</v>
      </c>
      <c r="I49" s="2">
        <f t="shared" si="17"/>
        <v>1477.7923077951471</v>
      </c>
      <c r="J49" s="2">
        <f t="shared" si="18"/>
        <v>24376.224704858239</v>
      </c>
    </row>
    <row r="50" spans="4:10" x14ac:dyDescent="0.35">
      <c r="D50" s="1">
        <v>46113</v>
      </c>
      <c r="E50" s="2">
        <f t="shared" si="12"/>
        <v>200</v>
      </c>
      <c r="F50" s="2">
        <f t="shared" si="16"/>
        <v>3200</v>
      </c>
      <c r="G50" s="2">
        <f>J50*$B$39</f>
        <v>102.82413461581312</v>
      </c>
      <c r="H50" s="2">
        <f>G50-($B$40*G50)</f>
        <v>102.82413461581312</v>
      </c>
      <c r="I50" s="2">
        <f t="shared" si="17"/>
        <v>1580.6164424109602</v>
      </c>
      <c r="J50" s="2">
        <f t="shared" si="18"/>
        <v>24677.792307795149</v>
      </c>
    </row>
    <row r="51" spans="4:10" x14ac:dyDescent="0.35">
      <c r="D51" s="1">
        <v>46143</v>
      </c>
      <c r="E51" s="2">
        <f t="shared" si="12"/>
        <v>200</v>
      </c>
      <c r="F51" s="2">
        <f t="shared" si="16"/>
        <v>3400</v>
      </c>
      <c r="G51" s="2">
        <f>J51*$B$39</f>
        <v>104.08590184337901</v>
      </c>
      <c r="H51" s="2">
        <f>G51-($B$40*G51)</f>
        <v>104.08590184337901</v>
      </c>
      <c r="I51" s="2">
        <f t="shared" si="17"/>
        <v>1684.7023442543391</v>
      </c>
      <c r="J51" s="2">
        <f t="shared" si="18"/>
        <v>24980.616442410963</v>
      </c>
    </row>
    <row r="52" spans="4:10" x14ac:dyDescent="0.35">
      <c r="D52" s="1">
        <v>46174</v>
      </c>
      <c r="E52" s="2">
        <f t="shared" si="12"/>
        <v>200</v>
      </c>
      <c r="F52" s="2">
        <f t="shared" si="16"/>
        <v>3600</v>
      </c>
      <c r="G52" s="2">
        <f>J52*$B$39</f>
        <v>105.3529264343931</v>
      </c>
      <c r="H52" s="2">
        <f>G52-($B$40*G52)</f>
        <v>105.3529264343931</v>
      </c>
      <c r="I52" s="2">
        <f t="shared" si="17"/>
        <v>1790.0552706887322</v>
      </c>
      <c r="J52" s="2">
        <f t="shared" si="18"/>
        <v>25284.702344254343</v>
      </c>
    </row>
    <row r="53" spans="4:10" x14ac:dyDescent="0.35">
      <c r="D53" s="1">
        <v>46204</v>
      </c>
      <c r="E53" s="2">
        <f t="shared" si="12"/>
        <v>200</v>
      </c>
      <c r="F53" s="2">
        <f t="shared" si="16"/>
        <v>3800</v>
      </c>
      <c r="G53" s="2">
        <f>J53*$B$39</f>
        <v>106.62523029453639</v>
      </c>
      <c r="H53" s="2">
        <f>G53-($B$40*G53)</f>
        <v>106.62523029453639</v>
      </c>
      <c r="I53" s="2">
        <f t="shared" si="17"/>
        <v>1896.6805009832685</v>
      </c>
      <c r="J53" s="2">
        <f t="shared" si="18"/>
        <v>25590.055270688736</v>
      </c>
    </row>
    <row r="54" spans="4:10" x14ac:dyDescent="0.35">
      <c r="D54" s="1">
        <v>46235</v>
      </c>
      <c r="E54" s="2">
        <f t="shared" si="12"/>
        <v>200</v>
      </c>
      <c r="F54" s="2">
        <f t="shared" si="16"/>
        <v>4000</v>
      </c>
      <c r="G54" s="2">
        <f>J54*$B$39</f>
        <v>107.90283542076362</v>
      </c>
      <c r="H54" s="2">
        <f>G54-($B$40*G54)</f>
        <v>107.90283542076362</v>
      </c>
      <c r="I54" s="2">
        <f t="shared" si="17"/>
        <v>2004.5833364040323</v>
      </c>
      <c r="J54" s="2">
        <f t="shared" si="18"/>
        <v>25896.680500983271</v>
      </c>
    </row>
    <row r="55" spans="4:10" x14ac:dyDescent="0.35">
      <c r="D55" s="1">
        <v>46266</v>
      </c>
      <c r="E55" s="2">
        <f t="shared" si="12"/>
        <v>200</v>
      </c>
      <c r="F55" s="2">
        <f t="shared" si="16"/>
        <v>4200</v>
      </c>
      <c r="G55" s="2">
        <f>J55*$B$39</f>
        <v>109.18576390168347</v>
      </c>
      <c r="H55" s="2">
        <f>G55-($B$40*G55)</f>
        <v>109.18576390168347</v>
      </c>
      <c r="I55" s="2">
        <f t="shared" si="17"/>
        <v>2113.7691003057157</v>
      </c>
      <c r="J55" s="2">
        <f t="shared" si="18"/>
        <v>26204.583336404034</v>
      </c>
    </row>
    <row r="56" spans="4:10" x14ac:dyDescent="0.35">
      <c r="D56" s="1">
        <v>46296</v>
      </c>
      <c r="E56" s="2">
        <f t="shared" si="12"/>
        <v>200</v>
      </c>
      <c r="F56" s="2">
        <f t="shared" si="16"/>
        <v>4400</v>
      </c>
      <c r="G56" s="2">
        <f>J56*$B$39</f>
        <v>110.47403791794049</v>
      </c>
      <c r="H56" s="2">
        <f>G56-($B$40*G56)</f>
        <v>110.47403791794049</v>
      </c>
      <c r="I56" s="2">
        <f t="shared" si="17"/>
        <v>2224.2431382236564</v>
      </c>
      <c r="J56" s="2">
        <f t="shared" si="18"/>
        <v>26513.769100305719</v>
      </c>
    </row>
    <row r="57" spans="4:10" x14ac:dyDescent="0.35">
      <c r="D57" s="1">
        <v>46327</v>
      </c>
      <c r="E57" s="2">
        <f t="shared" si="12"/>
        <v>200</v>
      </c>
      <c r="F57" s="2">
        <f t="shared" si="16"/>
        <v>4600</v>
      </c>
      <c r="G57" s="2">
        <f>J57*$B$39</f>
        <v>111.76767974259859</v>
      </c>
      <c r="H57" s="2">
        <f>G57-($B$40*G57)</f>
        <v>111.76767974259859</v>
      </c>
      <c r="I57" s="9">
        <f t="shared" si="17"/>
        <v>2336.0108179662548</v>
      </c>
      <c r="J57" s="2">
        <f t="shared" si="18"/>
        <v>26824.243138223661</v>
      </c>
    </row>
    <row r="58" spans="4:10" x14ac:dyDescent="0.35">
      <c r="D58" s="5">
        <v>46357</v>
      </c>
      <c r="E58" s="12">
        <f t="shared" si="12"/>
        <v>200</v>
      </c>
      <c r="F58" s="12">
        <f t="shared" si="16"/>
        <v>4800</v>
      </c>
      <c r="G58" s="12">
        <f>J58*$B$39</f>
        <v>113.06671174152608</v>
      </c>
      <c r="H58" s="12">
        <f>G58-($B$40*G58)</f>
        <v>113.06671174152608</v>
      </c>
      <c r="I58" s="12">
        <f t="shared" si="17"/>
        <v>2449.0775297077807</v>
      </c>
      <c r="J58" s="13">
        <f t="shared" si="18"/>
        <v>27136.01081796626</v>
      </c>
    </row>
    <row r="59" spans="4:10" x14ac:dyDescent="0.35">
      <c r="D59" s="1">
        <v>46388</v>
      </c>
      <c r="E59" s="2">
        <f t="shared" si="12"/>
        <v>200</v>
      </c>
      <c r="F59" s="2">
        <f t="shared" si="16"/>
        <v>5000</v>
      </c>
      <c r="G59" s="2">
        <f>J59*$B$39</f>
        <v>114.37115637378244</v>
      </c>
      <c r="H59" s="2">
        <f>G59-($B$40*G59)</f>
        <v>114.37115637378244</v>
      </c>
      <c r="I59" s="2">
        <f t="shared" si="17"/>
        <v>2563.4486860815632</v>
      </c>
      <c r="J59" s="2">
        <f t="shared" si="18"/>
        <v>27449.077529707785</v>
      </c>
    </row>
    <row r="60" spans="4:10" x14ac:dyDescent="0.35">
      <c r="D60" s="1">
        <v>46419</v>
      </c>
      <c r="E60" s="2">
        <f t="shared" si="12"/>
        <v>200</v>
      </c>
      <c r="F60" s="2">
        <f t="shared" si="16"/>
        <v>5200</v>
      </c>
      <c r="G60" s="2">
        <f>J60*$B$39</f>
        <v>115.68103619200653</v>
      </c>
      <c r="H60" s="2">
        <f>G60-($B$40*G60)</f>
        <v>115.68103619200653</v>
      </c>
      <c r="I60" s="2">
        <f t="shared" si="17"/>
        <v>2679.1297222735698</v>
      </c>
      <c r="J60" s="2">
        <f t="shared" si="18"/>
        <v>27763.448686081567</v>
      </c>
    </row>
    <row r="61" spans="4:10" x14ac:dyDescent="0.35">
      <c r="D61" s="1">
        <v>46447</v>
      </c>
      <c r="E61" s="2">
        <f t="shared" si="12"/>
        <v>200</v>
      </c>
      <c r="F61" s="2">
        <f t="shared" si="16"/>
        <v>5400</v>
      </c>
      <c r="G61" s="2">
        <f>J61*$B$39</f>
        <v>116.99637384280656</v>
      </c>
      <c r="H61" s="2">
        <f>G61-($B$40*G61)</f>
        <v>116.99637384280656</v>
      </c>
      <c r="I61" s="2">
        <f t="shared" si="17"/>
        <v>2796.1260961163762</v>
      </c>
      <c r="J61" s="2">
        <f t="shared" si="18"/>
        <v>28079.129722273574</v>
      </c>
    </row>
    <row r="62" spans="4:10" x14ac:dyDescent="0.35">
      <c r="D62" s="1">
        <v>46478</v>
      </c>
      <c r="E62" s="2">
        <f t="shared" si="12"/>
        <v>200</v>
      </c>
      <c r="F62" s="2">
        <f t="shared" si="16"/>
        <v>5600</v>
      </c>
      <c r="G62" s="2">
        <f>J62*$B$39</f>
        <v>118.31719206715158</v>
      </c>
      <c r="H62" s="2">
        <f>G62-($B$40*G62)</f>
        <v>118.31719206715158</v>
      </c>
      <c r="I62" s="2">
        <f t="shared" si="17"/>
        <v>2914.4432881835278</v>
      </c>
      <c r="J62" s="2">
        <f t="shared" si="18"/>
        <v>28396.126096116379</v>
      </c>
    </row>
    <row r="63" spans="4:10" x14ac:dyDescent="0.35">
      <c r="D63" s="1">
        <v>46508</v>
      </c>
      <c r="E63" s="2">
        <f t="shared" si="12"/>
        <v>200</v>
      </c>
      <c r="F63" s="2">
        <f t="shared" si="16"/>
        <v>5800</v>
      </c>
      <c r="G63" s="2">
        <f>J63*$B$39</f>
        <v>119.64351370076471</v>
      </c>
      <c r="H63" s="2">
        <f>G63-($B$40*G63)</f>
        <v>119.64351370076471</v>
      </c>
      <c r="I63" s="2">
        <f t="shared" si="17"/>
        <v>3034.0868018842925</v>
      </c>
      <c r="J63" s="2">
        <f t="shared" si="18"/>
        <v>28714.443288183531</v>
      </c>
    </row>
    <row r="64" spans="4:10" x14ac:dyDescent="0.35">
      <c r="D64" s="1">
        <v>46539</v>
      </c>
      <c r="E64" s="2">
        <f t="shared" si="12"/>
        <v>200</v>
      </c>
      <c r="F64" s="2">
        <f t="shared" si="16"/>
        <v>6000</v>
      </c>
      <c r="G64" s="2">
        <f>J64*$B$39</f>
        <v>120.9753616745179</v>
      </c>
      <c r="H64" s="2">
        <f>G64-($B$40*G64)</f>
        <v>120.9753616745179</v>
      </c>
      <c r="I64" s="2">
        <f t="shared" si="17"/>
        <v>3155.0621635588104</v>
      </c>
      <c r="J64" s="2">
        <f t="shared" si="18"/>
        <v>29034.086801884296</v>
      </c>
    </row>
    <row r="65" spans="4:10" x14ac:dyDescent="0.35">
      <c r="D65" s="1">
        <v>46569</v>
      </c>
      <c r="E65" s="2">
        <f t="shared" si="12"/>
        <v>200</v>
      </c>
      <c r="F65" s="2">
        <f t="shared" si="16"/>
        <v>6200</v>
      </c>
      <c r="G65" s="2">
        <f>J65*$B$39</f>
        <v>122.31275901482839</v>
      </c>
      <c r="H65" s="2">
        <f>G65-($B$40*G65)</f>
        <v>122.31275901482839</v>
      </c>
      <c r="I65" s="2">
        <f t="shared" si="17"/>
        <v>3277.3749225736387</v>
      </c>
      <c r="J65" s="2">
        <f t="shared" si="18"/>
        <v>29355.062163558814</v>
      </c>
    </row>
    <row r="66" spans="4:10" x14ac:dyDescent="0.35">
      <c r="D66" s="1">
        <v>46600</v>
      </c>
      <c r="E66" s="2">
        <f t="shared" si="12"/>
        <v>200</v>
      </c>
      <c r="F66" s="2">
        <f t="shared" si="16"/>
        <v>6400</v>
      </c>
      <c r="G66" s="2">
        <f>J66*$B$39</f>
        <v>123.65572884405684</v>
      </c>
      <c r="H66" s="2">
        <f>G66-($B$40*G66)</f>
        <v>123.65572884405684</v>
      </c>
      <c r="I66" s="2">
        <f t="shared" si="17"/>
        <v>3401.0306514176955</v>
      </c>
      <c r="J66" s="2">
        <f t="shared" si="18"/>
        <v>29677.374922573643</v>
      </c>
    </row>
    <row r="67" spans="4:10" x14ac:dyDescent="0.35">
      <c r="D67" s="1">
        <v>46631</v>
      </c>
      <c r="E67" s="2">
        <f t="shared" si="12"/>
        <v>200</v>
      </c>
      <c r="F67" s="2">
        <f t="shared" si="16"/>
        <v>6600</v>
      </c>
      <c r="G67" s="2">
        <f>J67*$B$39</f>
        <v>125.00429438090708</v>
      </c>
      <c r="H67" s="2">
        <f>G67-($B$40*G67)</f>
        <v>125.00429438090708</v>
      </c>
      <c r="I67" s="2">
        <f t="shared" si="17"/>
        <v>3526.0349457986026</v>
      </c>
      <c r="J67" s="2">
        <f t="shared" si="18"/>
        <v>30001.030651417699</v>
      </c>
    </row>
    <row r="68" spans="4:10" x14ac:dyDescent="0.35">
      <c r="D68" s="1">
        <v>46661</v>
      </c>
      <c r="E68" s="2">
        <f t="shared" si="12"/>
        <v>200</v>
      </c>
      <c r="F68" s="2">
        <f t="shared" si="16"/>
        <v>6800</v>
      </c>
      <c r="G68" s="2">
        <f>J68*$B$39</f>
        <v>126.35847894082752</v>
      </c>
      <c r="H68" s="2">
        <f>G68-($B$40*G68)</f>
        <v>126.35847894082752</v>
      </c>
      <c r="I68" s="2">
        <f t="shared" si="17"/>
        <v>3652.39342473943</v>
      </c>
      <c r="J68" s="2">
        <f t="shared" si="18"/>
        <v>30326.034945798605</v>
      </c>
    </row>
    <row r="69" spans="4:10" x14ac:dyDescent="0.35">
      <c r="D69" s="1">
        <v>46692</v>
      </c>
      <c r="E69" s="2">
        <f t="shared" si="12"/>
        <v>200</v>
      </c>
      <c r="F69" s="2">
        <f t="shared" si="16"/>
        <v>7000</v>
      </c>
      <c r="G69" s="2">
        <f>J69*$B$39</f>
        <v>127.7183059364143</v>
      </c>
      <c r="H69" s="2">
        <f>G69-($B$40*G69)</f>
        <v>127.7183059364143</v>
      </c>
      <c r="I69" s="9">
        <f t="shared" si="17"/>
        <v>3780.1117306758442</v>
      </c>
      <c r="J69" s="2">
        <f t="shared" si="18"/>
        <v>30652.393424739432</v>
      </c>
    </row>
    <row r="70" spans="4:10" x14ac:dyDescent="0.35">
      <c r="D70" s="5">
        <v>46722</v>
      </c>
      <c r="E70" s="12">
        <f t="shared" si="12"/>
        <v>200</v>
      </c>
      <c r="F70" s="12">
        <f t="shared" si="16"/>
        <v>7200</v>
      </c>
      <c r="G70" s="12">
        <f>J70*$B$39</f>
        <v>129.08379887781604</v>
      </c>
      <c r="H70" s="12">
        <f>G70-($B$40*G70)</f>
        <v>129.08379887781604</v>
      </c>
      <c r="I70" s="12">
        <f t="shared" si="17"/>
        <v>3909.1955295536604</v>
      </c>
      <c r="J70" s="13">
        <f t="shared" si="18"/>
        <v>30980.111730675846</v>
      </c>
    </row>
    <row r="71" spans="4:10" x14ac:dyDescent="0.35">
      <c r="D71" s="1">
        <v>46753</v>
      </c>
      <c r="E71" s="2">
        <f t="shared" si="12"/>
        <v>200</v>
      </c>
      <c r="F71" s="2">
        <f t="shared" si="16"/>
        <v>7400</v>
      </c>
      <c r="G71" s="2">
        <f>J71*$B$39</f>
        <v>130.45498137314024</v>
      </c>
      <c r="H71" s="2">
        <f>G71-($B$40*G71)</f>
        <v>130.45498137314024</v>
      </c>
      <c r="I71" s="2">
        <f t="shared" si="17"/>
        <v>4039.6505109268005</v>
      </c>
      <c r="J71" s="2">
        <f t="shared" si="18"/>
        <v>31309.195529553661</v>
      </c>
    </row>
    <row r="72" spans="4:10" x14ac:dyDescent="0.35">
      <c r="D72" s="1">
        <v>46784</v>
      </c>
      <c r="E72" s="2">
        <f t="shared" si="12"/>
        <v>200</v>
      </c>
      <c r="F72" s="2">
        <f t="shared" si="16"/>
        <v>7600</v>
      </c>
      <c r="G72" s="2">
        <f>J72*$B$39</f>
        <v>131.83187712886166</v>
      </c>
      <c r="H72" s="2">
        <f>G72-($B$40*G72)</f>
        <v>131.83187712886166</v>
      </c>
      <c r="I72" s="2">
        <f t="shared" si="17"/>
        <v>4171.4823880556623</v>
      </c>
      <c r="J72" s="2">
        <f t="shared" si="18"/>
        <v>31639.6505109268</v>
      </c>
    </row>
    <row r="73" spans="4:10" x14ac:dyDescent="0.35">
      <c r="D73" s="1">
        <v>46813</v>
      </c>
      <c r="E73" s="2">
        <f t="shared" si="12"/>
        <v>200</v>
      </c>
      <c r="F73" s="2">
        <f t="shared" si="16"/>
        <v>7800</v>
      </c>
      <c r="G73" s="2">
        <f>J73*$B$39</f>
        <v>133.21450995023193</v>
      </c>
      <c r="H73" s="2">
        <f>G73-($B$40*G73)</f>
        <v>133.21450995023193</v>
      </c>
      <c r="I73" s="2">
        <f t="shared" si="17"/>
        <v>4304.6968980058946</v>
      </c>
      <c r="J73" s="2">
        <f t="shared" si="18"/>
        <v>31971.482388055661</v>
      </c>
    </row>
    <row r="74" spans="4:10" x14ac:dyDescent="0.35">
      <c r="D74" s="1">
        <v>46844</v>
      </c>
      <c r="E74" s="2">
        <f t="shared" si="12"/>
        <v>200</v>
      </c>
      <c r="F74" s="2">
        <f t="shared" si="16"/>
        <v>8000</v>
      </c>
      <c r="G74" s="2">
        <f>J74*$B$39</f>
        <v>134.60290374169122</v>
      </c>
      <c r="H74" s="2">
        <f>G74-($B$40*G74)</f>
        <v>134.60290374169122</v>
      </c>
      <c r="I74" s="2">
        <f t="shared" si="17"/>
        <v>4439.2998017475857</v>
      </c>
      <c r="J74" s="2">
        <f t="shared" si="18"/>
        <v>32304.696898005892</v>
      </c>
    </row>
    <row r="75" spans="4:10" x14ac:dyDescent="0.35">
      <c r="D75" s="1">
        <v>46874</v>
      </c>
      <c r="E75" s="2">
        <f t="shared" si="12"/>
        <v>200</v>
      </c>
      <c r="F75" s="2">
        <f t="shared" si="16"/>
        <v>8200</v>
      </c>
      <c r="G75" s="2">
        <f>J75*$B$39</f>
        <v>135.99708250728159</v>
      </c>
      <c r="H75" s="2">
        <f>G75-($B$40*G75)</f>
        <v>135.99708250728159</v>
      </c>
      <c r="I75" s="2">
        <f t="shared" si="17"/>
        <v>4575.2968842548671</v>
      </c>
      <c r="J75" s="2">
        <f t="shared" si="18"/>
        <v>32639.299801747584</v>
      </c>
    </row>
    <row r="76" spans="4:10" x14ac:dyDescent="0.35">
      <c r="D76" s="1">
        <v>46905</v>
      </c>
      <c r="E76" s="2">
        <f t="shared" si="12"/>
        <v>200</v>
      </c>
      <c r="F76" s="2">
        <f t="shared" si="16"/>
        <v>8400</v>
      </c>
      <c r="G76" s="2">
        <f>J76*$B$39</f>
        <v>137.39707035106193</v>
      </c>
      <c r="H76" s="2">
        <f>G76-($B$40*G76)</f>
        <v>137.39707035106193</v>
      </c>
      <c r="I76" s="2">
        <f t="shared" si="17"/>
        <v>4712.6939546059293</v>
      </c>
      <c r="J76" s="2">
        <f t="shared" si="18"/>
        <v>32975.296884254865</v>
      </c>
    </row>
    <row r="77" spans="4:10" x14ac:dyDescent="0.35">
      <c r="D77" s="1">
        <v>46935</v>
      </c>
      <c r="E77" s="2">
        <f t="shared" si="12"/>
        <v>200</v>
      </c>
      <c r="F77" s="2">
        <f t="shared" si="16"/>
        <v>8600</v>
      </c>
      <c r="G77" s="2">
        <f>J77*$B$39</f>
        <v>138.8028914775247</v>
      </c>
      <c r="H77" s="2">
        <f>G77-($B$40*G77)</f>
        <v>138.8028914775247</v>
      </c>
      <c r="I77" s="2">
        <f t="shared" si="17"/>
        <v>4851.4968460834543</v>
      </c>
      <c r="J77" s="2">
        <f t="shared" si="18"/>
        <v>33312.693954605929</v>
      </c>
    </row>
    <row r="78" spans="4:10" x14ac:dyDescent="0.35">
      <c r="D78" s="1">
        <v>46966</v>
      </c>
      <c r="E78" s="2">
        <f t="shared" si="12"/>
        <v>200</v>
      </c>
      <c r="F78" s="2">
        <f t="shared" si="16"/>
        <v>8800</v>
      </c>
      <c r="G78" s="2">
        <f>J78*$B$39</f>
        <v>140.21457019201441</v>
      </c>
      <c r="H78" s="2">
        <f>G78-($B$40*G78)</f>
        <v>140.21457019201441</v>
      </c>
      <c r="I78" s="2">
        <f t="shared" si="17"/>
        <v>4991.7114162754688</v>
      </c>
      <c r="J78" s="2">
        <f t="shared" si="18"/>
        <v>33651.496846083457</v>
      </c>
    </row>
    <row r="79" spans="4:10" x14ac:dyDescent="0.35">
      <c r="D79" s="1">
        <v>46997</v>
      </c>
      <c r="E79" s="2">
        <f t="shared" si="12"/>
        <v>200</v>
      </c>
      <c r="F79" s="2">
        <f t="shared" si="16"/>
        <v>9000</v>
      </c>
      <c r="G79" s="2">
        <f>J79*$B$39</f>
        <v>141.6321309011478</v>
      </c>
      <c r="H79" s="2">
        <f>G79-($B$40*G79)</f>
        <v>141.6321309011478</v>
      </c>
      <c r="I79" s="2">
        <f t="shared" si="17"/>
        <v>5133.343547176617</v>
      </c>
      <c r="J79" s="2">
        <f t="shared" si="18"/>
        <v>33991.711416275473</v>
      </c>
    </row>
    <row r="80" spans="4:10" x14ac:dyDescent="0.35">
      <c r="D80" s="1">
        <v>47027</v>
      </c>
      <c r="E80" s="2">
        <f t="shared" si="12"/>
        <v>200</v>
      </c>
      <c r="F80" s="2">
        <f t="shared" si="16"/>
        <v>9200</v>
      </c>
      <c r="G80" s="2">
        <f>J80*$B$39</f>
        <v>143.05559811323593</v>
      </c>
      <c r="H80" s="2">
        <f>G80-($B$40*G80)</f>
        <v>143.05559811323593</v>
      </c>
      <c r="I80" s="2">
        <f t="shared" si="17"/>
        <v>5276.3991452898526</v>
      </c>
      <c r="J80" s="2">
        <f t="shared" si="18"/>
        <v>34333.343547176621</v>
      </c>
    </row>
    <row r="81" spans="4:12" x14ac:dyDescent="0.35">
      <c r="D81" s="1">
        <v>47058</v>
      </c>
      <c r="E81" s="2">
        <f t="shared" si="12"/>
        <v>200</v>
      </c>
      <c r="F81" s="2">
        <f t="shared" si="16"/>
        <v>9400</v>
      </c>
      <c r="G81" s="2">
        <f>J81*$B$39</f>
        <v>144.48499643870773</v>
      </c>
      <c r="H81" s="2">
        <f>G81-($B$40*G81)</f>
        <v>144.48499643870773</v>
      </c>
      <c r="I81" s="9">
        <f t="shared" si="17"/>
        <v>5420.8841417285603</v>
      </c>
      <c r="J81" s="2">
        <f t="shared" si="18"/>
        <v>34676.399145289855</v>
      </c>
    </row>
    <row r="82" spans="4:12" x14ac:dyDescent="0.35">
      <c r="D82" s="5">
        <v>47088</v>
      </c>
      <c r="E82" s="12">
        <f t="shared" si="12"/>
        <v>200</v>
      </c>
      <c r="F82" s="12">
        <f t="shared" si="16"/>
        <v>9600</v>
      </c>
      <c r="G82" s="12">
        <f>J82*$B$39</f>
        <v>145.92035059053569</v>
      </c>
      <c r="H82" s="12">
        <f>G82-($B$40*G82)</f>
        <v>145.92035059053569</v>
      </c>
      <c r="I82" s="12">
        <f t="shared" si="17"/>
        <v>5566.8044923190955</v>
      </c>
      <c r="J82" s="13">
        <f t="shared" si="18"/>
        <v>35020.884141728566</v>
      </c>
    </row>
    <row r="83" spans="4:12" x14ac:dyDescent="0.35">
      <c r="D83" s="1">
        <v>47119</v>
      </c>
      <c r="E83" s="2">
        <f t="shared" si="12"/>
        <v>200</v>
      </c>
      <c r="F83" s="2">
        <f t="shared" si="16"/>
        <v>9800</v>
      </c>
      <c r="G83" s="2">
        <f>J83*$B$39</f>
        <v>147.36168538466293</v>
      </c>
      <c r="H83" s="2">
        <f>G83-($B$40*G83)</f>
        <v>147.36168538466293</v>
      </c>
      <c r="I83" s="2">
        <f t="shared" si="17"/>
        <v>5714.1661777037589</v>
      </c>
      <c r="J83" s="2">
        <f t="shared" si="18"/>
        <v>35366.804492319105</v>
      </c>
    </row>
    <row r="84" spans="4:12" x14ac:dyDescent="0.35">
      <c r="D84" s="1">
        <v>47150</v>
      </c>
      <c r="E84" s="2">
        <f t="shared" si="12"/>
        <v>200</v>
      </c>
      <c r="F84" s="2">
        <f t="shared" si="16"/>
        <v>10000</v>
      </c>
      <c r="G84" s="2">
        <f>J84*$B$39</f>
        <v>148.80902574043236</v>
      </c>
      <c r="H84" s="2">
        <f>G84-($B$40*G84)</f>
        <v>148.80902574043236</v>
      </c>
      <c r="I84" s="2">
        <f t="shared" si="17"/>
        <v>5862.9752034441908</v>
      </c>
      <c r="J84" s="2">
        <f t="shared" si="18"/>
        <v>35714.166177703766</v>
      </c>
    </row>
    <row r="85" spans="4:12" x14ac:dyDescent="0.35">
      <c r="D85" s="1">
        <v>47178</v>
      </c>
      <c r="E85" s="2">
        <f t="shared" si="12"/>
        <v>200</v>
      </c>
      <c r="F85" s="2">
        <f t="shared" si="16"/>
        <v>10200</v>
      </c>
      <c r="G85" s="2">
        <f>J85*$B$39</f>
        <v>150.26239668101749</v>
      </c>
      <c r="H85" s="2">
        <f>G85-($B$40*G85)</f>
        <v>150.26239668101749</v>
      </c>
      <c r="I85" s="2">
        <f t="shared" si="17"/>
        <v>6013.2376001252087</v>
      </c>
      <c r="J85" s="2">
        <f t="shared" si="18"/>
        <v>36062.975203444199</v>
      </c>
    </row>
    <row r="86" spans="4:12" x14ac:dyDescent="0.35">
      <c r="D86" s="1">
        <v>47209</v>
      </c>
      <c r="E86" s="2">
        <f t="shared" si="12"/>
        <v>200</v>
      </c>
      <c r="F86" s="2">
        <f t="shared" si="16"/>
        <v>10400</v>
      </c>
      <c r="G86" s="2">
        <f>J86*$B$39</f>
        <v>151.72182333385507</v>
      </c>
      <c r="H86" s="2">
        <f>G86-($B$40*G86)</f>
        <v>151.72182333385507</v>
      </c>
      <c r="I86" s="2">
        <f t="shared" si="17"/>
        <v>6164.9594234590641</v>
      </c>
      <c r="J86" s="2">
        <f t="shared" si="18"/>
        <v>36413.23760012522</v>
      </c>
    </row>
    <row r="87" spans="4:12" x14ac:dyDescent="0.35">
      <c r="D87" s="1">
        <v>47239</v>
      </c>
      <c r="E87" s="2">
        <f t="shared" si="12"/>
        <v>200</v>
      </c>
      <c r="F87" s="2">
        <f t="shared" si="16"/>
        <v>10600</v>
      </c>
      <c r="G87" s="2">
        <f>J87*$B$39</f>
        <v>153.18733093107949</v>
      </c>
      <c r="H87" s="2">
        <f>G87-($B$40*G87)</f>
        <v>153.18733093107949</v>
      </c>
      <c r="I87" s="2">
        <f t="shared" si="17"/>
        <v>6318.1467543901435</v>
      </c>
      <c r="J87" s="2">
        <f t="shared" si="18"/>
        <v>36764.959423459077</v>
      </c>
    </row>
    <row r="88" spans="4:12" x14ac:dyDescent="0.35">
      <c r="D88" s="1">
        <v>47270</v>
      </c>
      <c r="E88" s="2">
        <f t="shared" si="12"/>
        <v>200</v>
      </c>
      <c r="F88" s="2">
        <f t="shared" si="16"/>
        <v>10800</v>
      </c>
      <c r="G88" s="2">
        <f>J88*$B$39</f>
        <v>154.65894480995897</v>
      </c>
      <c r="H88" s="2">
        <f>G88-($B$40*G88)</f>
        <v>154.65894480995897</v>
      </c>
      <c r="I88" s="2">
        <f t="shared" si="17"/>
        <v>6472.8056992001029</v>
      </c>
      <c r="J88" s="2">
        <f t="shared" si="18"/>
        <v>37118.146754390153</v>
      </c>
    </row>
    <row r="89" spans="4:12" x14ac:dyDescent="0.35">
      <c r="D89" s="1">
        <v>47300</v>
      </c>
      <c r="E89" s="2">
        <f t="shared" si="12"/>
        <v>200</v>
      </c>
      <c r="F89" s="2">
        <f t="shared" si="16"/>
        <v>11000</v>
      </c>
      <c r="G89" s="2">
        <f>J89*$B$39</f>
        <v>156.13669041333381</v>
      </c>
      <c r="H89" s="2">
        <f>G89-($B$40*G89)</f>
        <v>156.13669041333381</v>
      </c>
      <c r="I89" s="2">
        <f t="shared" si="17"/>
        <v>6628.9423896134367</v>
      </c>
      <c r="J89" s="2">
        <f t="shared" si="18"/>
        <v>37472.805699200115</v>
      </c>
    </row>
    <row r="90" spans="4:12" x14ac:dyDescent="0.35">
      <c r="D90" s="1">
        <v>47331</v>
      </c>
      <c r="E90" s="2">
        <f t="shared" si="12"/>
        <v>200</v>
      </c>
      <c r="F90" s="2">
        <f t="shared" si="16"/>
        <v>11200</v>
      </c>
      <c r="G90" s="2">
        <f>J90*$B$39</f>
        <v>157.62059329005604</v>
      </c>
      <c r="H90" s="2">
        <f>G90-($B$40*G90)</f>
        <v>157.62059329005604</v>
      </c>
      <c r="I90" s="2">
        <f t="shared" si="17"/>
        <v>6786.5629829034924</v>
      </c>
      <c r="J90" s="2">
        <f t="shared" si="18"/>
        <v>37828.942389613447</v>
      </c>
    </row>
    <row r="91" spans="4:12" x14ac:dyDescent="0.35">
      <c r="D91" s="1">
        <v>47362</v>
      </c>
      <c r="E91" s="2">
        <f t="shared" si="12"/>
        <v>200</v>
      </c>
      <c r="F91" s="2">
        <f t="shared" si="16"/>
        <v>11400</v>
      </c>
      <c r="G91" s="2">
        <f>J91*$B$39</f>
        <v>159.11067909543127</v>
      </c>
      <c r="H91" s="2">
        <f>G91-($B$40*G91)</f>
        <v>159.11067909543127</v>
      </c>
      <c r="I91" s="2">
        <f t="shared" si="17"/>
        <v>6945.6736619989233</v>
      </c>
      <c r="J91" s="2">
        <f t="shared" si="18"/>
        <v>38186.562982903502</v>
      </c>
    </row>
    <row r="92" spans="4:12" x14ac:dyDescent="0.35">
      <c r="D92" s="1">
        <v>47392</v>
      </c>
      <c r="E92" s="2">
        <f t="shared" si="12"/>
        <v>200</v>
      </c>
      <c r="F92" s="2">
        <f t="shared" si="16"/>
        <v>11600</v>
      </c>
      <c r="G92" s="2">
        <f>J92*$B$39</f>
        <v>160.60697359166221</v>
      </c>
      <c r="H92" s="2">
        <f>G92-($B$40*G92)</f>
        <v>160.60697359166221</v>
      </c>
      <c r="I92" s="2">
        <f t="shared" si="17"/>
        <v>7106.2806355905859</v>
      </c>
      <c r="J92" s="2">
        <f t="shared" si="18"/>
        <v>38545.673661998931</v>
      </c>
    </row>
    <row r="93" spans="4:12" x14ac:dyDescent="0.35">
      <c r="D93" s="1">
        <v>47423</v>
      </c>
      <c r="E93" s="2">
        <f t="shared" si="12"/>
        <v>200</v>
      </c>
      <c r="F93" s="2">
        <f t="shared" si="16"/>
        <v>11800</v>
      </c>
      <c r="G93" s="2">
        <f>J93*$B$39</f>
        <v>162.10950264829413</v>
      </c>
      <c r="H93" s="2">
        <f>G93-($B$40*G93)</f>
        <v>162.10950264829413</v>
      </c>
      <c r="I93" s="9">
        <f t="shared" si="17"/>
        <v>7268.3901382388804</v>
      </c>
      <c r="J93" s="2">
        <f t="shared" si="18"/>
        <v>38906.280635590592</v>
      </c>
    </row>
    <row r="94" spans="4:12" x14ac:dyDescent="0.35">
      <c r="D94" s="5">
        <v>47453</v>
      </c>
      <c r="E94" s="12">
        <f t="shared" si="12"/>
        <v>200</v>
      </c>
      <c r="F94" s="12">
        <f t="shared" si="16"/>
        <v>12000</v>
      </c>
      <c r="G94" s="12">
        <f>J94*$B$39</f>
        <v>163.61829224266202</v>
      </c>
      <c r="H94" s="12">
        <f>G94-($B$40*G94)</f>
        <v>163.61829224266202</v>
      </c>
      <c r="I94" s="12">
        <f t="shared" si="17"/>
        <v>7432.0084304815427</v>
      </c>
      <c r="J94" s="13">
        <f t="shared" si="18"/>
        <v>39268.390138238887</v>
      </c>
      <c r="L94" s="7">
        <f>FV(B39,COUNT(D35:D94),-B37,-B36)</f>
        <v>39268.390138238959</v>
      </c>
    </row>
    <row r="95" spans="4:12" x14ac:dyDescent="0.35">
      <c r="D95" s="1"/>
      <c r="L95" s="16">
        <f>L94/J94</f>
        <v>1.0000000000000018</v>
      </c>
    </row>
    <row r="96" spans="4:12" x14ac:dyDescent="0.35">
      <c r="D96" s="1"/>
    </row>
    <row r="97" spans="4:4" x14ac:dyDescent="0.35">
      <c r="D97" s="1"/>
    </row>
    <row r="98" spans="4:4" x14ac:dyDescent="0.35">
      <c r="D98" s="1"/>
    </row>
    <row r="99" spans="4:4" x14ac:dyDescent="0.35">
      <c r="D99" s="1"/>
    </row>
    <row r="100" spans="4:4" x14ac:dyDescent="0.35">
      <c r="D100" s="1"/>
    </row>
    <row r="101" spans="4:4" x14ac:dyDescent="0.35">
      <c r="D101" s="1"/>
    </row>
    <row r="102" spans="4:4" x14ac:dyDescent="0.35">
      <c r="D102" s="1"/>
    </row>
    <row r="103" spans="4:4" x14ac:dyDescent="0.35">
      <c r="D103" s="1"/>
    </row>
    <row r="104" spans="4:4" x14ac:dyDescent="0.35">
      <c r="D104" s="1"/>
    </row>
    <row r="105" spans="4:4" x14ac:dyDescent="0.35">
      <c r="D105" s="1"/>
    </row>
    <row r="106" spans="4:4" x14ac:dyDescent="0.35">
      <c r="D106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compound interest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Natalini</dc:creator>
  <cp:lastModifiedBy>Fabio Natalini</cp:lastModifiedBy>
  <dcterms:created xsi:type="dcterms:W3CDTF">2025-08-20T07:55:01Z</dcterms:created>
  <dcterms:modified xsi:type="dcterms:W3CDTF">2025-08-20T11:46:43Z</dcterms:modified>
</cp:coreProperties>
</file>